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K:\Publications\Budget\23_BUDGET_2021-22\03-BP3-Economic-and-Fiscal-Outlook\05 Website\Data Files\Web\"/>
    </mc:Choice>
  </mc:AlternateContent>
  <xr:revisionPtr revIDLastSave="0" documentId="8_{CB4AAB32-E080-4F62-A4DC-F59D25BF3B12}" xr6:coauthVersionLast="46" xr6:coauthVersionMax="46" xr10:uidLastSave="{00000000-0000-0000-0000-000000000000}"/>
  <bookViews>
    <workbookView xWindow="-120" yWindow="-120" windowWidth="25440" windowHeight="15390" xr2:uid="{FE020F18-9821-4BAF-A103-F3D8B30061DA}"/>
  </bookViews>
  <sheets>
    <sheet name="Table 6.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7" i="1" l="1"/>
  <c r="D297" i="1"/>
  <c r="B297" i="1"/>
  <c r="F288" i="1"/>
  <c r="D288" i="1"/>
  <c r="B288" i="1"/>
  <c r="F268" i="1"/>
  <c r="D268" i="1"/>
  <c r="B268" i="1"/>
  <c r="F249" i="1"/>
  <c r="D249" i="1"/>
  <c r="B249" i="1"/>
  <c r="F234" i="1"/>
  <c r="D234" i="1"/>
  <c r="B234" i="1"/>
  <c r="F219" i="1"/>
  <c r="D219" i="1"/>
  <c r="B219" i="1"/>
  <c r="F192" i="1"/>
  <c r="D192" i="1"/>
  <c r="B192" i="1"/>
  <c r="G191" i="1"/>
  <c r="F191" i="1"/>
  <c r="E191" i="1"/>
  <c r="D191" i="1"/>
  <c r="C191" i="1"/>
  <c r="B191" i="1"/>
  <c r="G190" i="1"/>
  <c r="F190" i="1"/>
  <c r="D190" i="1"/>
  <c r="B190" i="1"/>
  <c r="G189" i="1"/>
  <c r="F189" i="1"/>
  <c r="E189" i="1"/>
  <c r="D189" i="1"/>
  <c r="C189" i="1"/>
  <c r="B189" i="1"/>
  <c r="G188" i="1"/>
  <c r="F188" i="1"/>
  <c r="E188" i="1"/>
  <c r="D188" i="1"/>
  <c r="C188" i="1"/>
  <c r="B188" i="1"/>
  <c r="F187" i="1"/>
  <c r="D187" i="1"/>
  <c r="B187" i="1"/>
  <c r="F181" i="1"/>
  <c r="D181" i="1"/>
  <c r="B181" i="1"/>
  <c r="F175" i="1"/>
  <c r="D175" i="1"/>
  <c r="B175" i="1"/>
  <c r="F170" i="1"/>
  <c r="D170" i="1"/>
  <c r="B170" i="1"/>
  <c r="F164" i="1"/>
  <c r="D164" i="1"/>
  <c r="B164" i="1"/>
  <c r="F151" i="1"/>
  <c r="D151" i="1"/>
  <c r="B151" i="1"/>
  <c r="F150" i="1"/>
  <c r="D150" i="1"/>
  <c r="B150" i="1"/>
  <c r="F149" i="1"/>
  <c r="D149" i="1"/>
  <c r="B149" i="1"/>
  <c r="F145" i="1"/>
  <c r="D145" i="1"/>
  <c r="B145" i="1"/>
  <c r="F138" i="1"/>
  <c r="D138" i="1"/>
  <c r="B138" i="1"/>
  <c r="F121" i="1"/>
  <c r="D121" i="1"/>
  <c r="B121" i="1"/>
  <c r="F95" i="1"/>
  <c r="D95" i="1"/>
  <c r="B95" i="1"/>
  <c r="F91" i="1"/>
  <c r="D91" i="1"/>
  <c r="B91" i="1"/>
  <c r="F78" i="1"/>
  <c r="D78" i="1"/>
  <c r="B78" i="1"/>
  <c r="F77" i="1"/>
  <c r="D77" i="1"/>
  <c r="B77" i="1"/>
  <c r="F76" i="1"/>
  <c r="D76" i="1"/>
  <c r="B76" i="1"/>
  <c r="F73" i="1"/>
  <c r="D73" i="1"/>
  <c r="B73" i="1"/>
  <c r="F72" i="1"/>
  <c r="D72" i="1"/>
  <c r="B72" i="1"/>
  <c r="F71" i="1"/>
  <c r="D71" i="1"/>
  <c r="B71" i="1"/>
  <c r="F67" i="1"/>
  <c r="D67" i="1"/>
  <c r="B67" i="1"/>
  <c r="F56" i="1"/>
  <c r="D56" i="1"/>
  <c r="B56" i="1"/>
  <c r="F48" i="1"/>
  <c r="D48" i="1"/>
  <c r="B48" i="1"/>
  <c r="F40" i="1"/>
  <c r="D40" i="1"/>
  <c r="B40" i="1"/>
  <c r="F152" i="1" l="1"/>
  <c r="B152" i="1"/>
  <c r="F79" i="1"/>
  <c r="D152" i="1"/>
  <c r="B193" i="1"/>
  <c r="B79" i="1"/>
  <c r="D193" i="1"/>
  <c r="D79" i="1"/>
  <c r="F193" i="1"/>
</calcChain>
</file>

<file path=xl/sharedStrings.xml><?xml version="1.0" encoding="utf-8"?>
<sst xmlns="http://schemas.openxmlformats.org/spreadsheetml/2006/main" count="290" uniqueCount="238">
  <si>
    <t>2019-20</t>
  </si>
  <si>
    <t>2020-21</t>
  </si>
  <si>
    <t>2021-22</t>
  </si>
  <si>
    <t>Actual</t>
  </si>
  <si>
    <t>$’000</t>
  </si>
  <si>
    <t>Recipients</t>
  </si>
  <si>
    <t>BIODIVERSITY, CONSERVATION AND</t>
  </si>
  <si>
    <t>ATTRACTIONS</t>
  </si>
  <si>
    <t>Perth Zoo</t>
  </si>
  <si>
    <r>
      <t>- Children Under Four – Free Entry</t>
    </r>
    <r>
      <rPr>
        <vertAlign val="superscript"/>
        <sz val="8"/>
        <rFont val="Arial"/>
        <family val="2"/>
      </rPr>
      <t xml:space="preserve"> (a)</t>
    </r>
  </si>
  <si>
    <r>
      <t>- Children's Discount</t>
    </r>
    <r>
      <rPr>
        <vertAlign val="superscript"/>
        <sz val="8"/>
        <rFont val="Arial"/>
        <family val="2"/>
      </rPr>
      <t xml:space="preserve"> (a)</t>
    </r>
  </si>
  <si>
    <r>
      <t>- Education Excursion Discount</t>
    </r>
    <r>
      <rPr>
        <vertAlign val="superscript"/>
        <sz val="8"/>
        <rFont val="Arial"/>
        <family val="2"/>
      </rPr>
      <t xml:space="preserve"> (a)</t>
    </r>
  </si>
  <si>
    <r>
      <t>- Seniors and Concession Card Discounts</t>
    </r>
    <r>
      <rPr>
        <vertAlign val="superscript"/>
        <sz val="8"/>
        <rFont val="Arial"/>
        <family val="2"/>
      </rPr>
      <t xml:space="preserve"> (a)</t>
    </r>
  </si>
  <si>
    <r>
      <t>- Carers – Free Entry</t>
    </r>
    <r>
      <rPr>
        <vertAlign val="superscript"/>
        <sz val="8"/>
        <rFont val="Arial"/>
        <family val="2"/>
      </rPr>
      <t xml:space="preserve"> (a)</t>
    </r>
  </si>
  <si>
    <t>National Parks</t>
  </si>
  <si>
    <r>
      <t>- Day Entrance Fee Concessions</t>
    </r>
    <r>
      <rPr>
        <vertAlign val="superscript"/>
        <sz val="8"/>
        <color theme="1"/>
        <rFont val="Arial"/>
        <family val="2"/>
      </rPr>
      <t xml:space="preserve"> (a)</t>
    </r>
  </si>
  <si>
    <r>
      <t>- Annual Pass Concessions</t>
    </r>
    <r>
      <rPr>
        <vertAlign val="superscript"/>
        <sz val="8"/>
        <color theme="1"/>
        <rFont val="Arial"/>
        <family val="2"/>
      </rPr>
      <t xml:space="preserve"> (a)</t>
    </r>
  </si>
  <si>
    <r>
      <t>- RAC Concession Passes</t>
    </r>
    <r>
      <rPr>
        <vertAlign val="superscript"/>
        <sz val="8"/>
        <color theme="1"/>
        <rFont val="Arial"/>
        <family val="2"/>
      </rPr>
      <t xml:space="preserve"> (a)</t>
    </r>
  </si>
  <si>
    <r>
      <t>Camping Concessions</t>
    </r>
    <r>
      <rPr>
        <vertAlign val="superscript"/>
        <sz val="8"/>
        <color theme="1"/>
        <rFont val="Arial"/>
        <family val="2"/>
      </rPr>
      <t xml:space="preserve"> (a)</t>
    </r>
  </si>
  <si>
    <t>Valley of the Giants Tree Top Walk Concession</t>
  </si>
  <si>
    <t>Monkey Mia Park Entry Fee Concessions</t>
  </si>
  <si>
    <t>- Day Entry</t>
  </si>
  <si>
    <t>- Monthly Entry</t>
  </si>
  <si>
    <t>Geikie Gorge Boat Trip Concessions</t>
  </si>
  <si>
    <t>Penguin Island Concessions</t>
  </si>
  <si>
    <t>Rottnest Island</t>
  </si>
  <si>
    <t>- Train/Bus/Bike Concessions</t>
  </si>
  <si>
    <t>- Tour Concessions</t>
  </si>
  <si>
    <t xml:space="preserve">Leeuwin-Naturaliste National Park – Cave </t>
  </si>
  <si>
    <t>Concessions</t>
  </si>
  <si>
    <t>Yanchep National Park – Cave Concessions</t>
  </si>
  <si>
    <t xml:space="preserve">Barna Mia Dryandra Woodland Tour Fee </t>
  </si>
  <si>
    <t>Sub Total</t>
  </si>
  <si>
    <t>BUNBURY WATER CORPORATION</t>
  </si>
  <si>
    <t xml:space="preserve">Pensioners and Seniors Consumption </t>
  </si>
  <si>
    <r>
      <t xml:space="preserve">Rebate </t>
    </r>
    <r>
      <rPr>
        <vertAlign val="superscript"/>
        <sz val="8"/>
        <color theme="1"/>
        <rFont val="Arial"/>
        <family val="2"/>
      </rPr>
      <t>(b) </t>
    </r>
  </si>
  <si>
    <t>Pensioners and Seniors Supply Charge</t>
  </si>
  <si>
    <r>
      <t>Rebate</t>
    </r>
    <r>
      <rPr>
        <vertAlign val="superscript"/>
        <sz val="8"/>
        <color theme="1"/>
        <rFont val="Arial"/>
        <family val="2"/>
      </rPr>
      <t xml:space="preserve"> (b)</t>
    </r>
  </si>
  <si>
    <t>Ex-Gratia Water (Leak) Allowance</t>
  </si>
  <si>
    <t>BUSSELTON WATER CORPORATION</t>
  </si>
  <si>
    <t>Pensioners and Seniors Consumption</t>
  </si>
  <si>
    <r>
      <t xml:space="preserve">Rebate </t>
    </r>
    <r>
      <rPr>
        <vertAlign val="superscript"/>
        <sz val="8"/>
        <color theme="1"/>
        <rFont val="Arial"/>
        <family val="2"/>
      </rPr>
      <t>(b)</t>
    </r>
    <r>
      <rPr>
        <sz val="8"/>
        <color theme="1"/>
        <rFont val="Arial"/>
        <family val="2"/>
      </rPr>
      <t> </t>
    </r>
  </si>
  <si>
    <t xml:space="preserve">Pensioners and Seniors Supply Charge </t>
  </si>
  <si>
    <t>Ex-Gratia Water (Leak) Allowance </t>
  </si>
  <si>
    <t>COMMUNITIES</t>
  </si>
  <si>
    <t>Rental Subsidy</t>
  </si>
  <si>
    <t>Seniors Cost of Living Rebate</t>
  </si>
  <si>
    <t xml:space="preserve">Bond Assistance Loan Scheme – Interest </t>
  </si>
  <si>
    <r>
      <t>Foregone</t>
    </r>
    <r>
      <rPr>
        <vertAlign val="superscript"/>
        <sz val="8"/>
        <color theme="1"/>
        <rFont val="Arial"/>
        <family val="2"/>
      </rPr>
      <t xml:space="preserve"> (a)</t>
    </r>
  </si>
  <si>
    <t>Centenarian Initiative</t>
  </si>
  <si>
    <t>Homes for Carers – Placement Support Subsidy</t>
  </si>
  <si>
    <t>Cash Assistance Grants</t>
  </si>
  <si>
    <t>Rental Sales Scheme Subsidy</t>
  </si>
  <si>
    <t>EDUCATION</t>
  </si>
  <si>
    <t>Secondary Assistance Scheme</t>
  </si>
  <si>
    <t>- Education Program Allowance</t>
  </si>
  <si>
    <t>- Clothing Allowance</t>
  </si>
  <si>
    <t>- Abstudy Supplement</t>
  </si>
  <si>
    <t>Boarding Away from Home Allowance</t>
  </si>
  <si>
    <t>- Isolated Children and Students in Respite</t>
  </si>
  <si>
    <t>- Agriculture College – Special Subsidy</t>
  </si>
  <si>
    <t>- Gifted and Talented Program</t>
  </si>
  <si>
    <t>FINANCE</t>
  </si>
  <si>
    <t>Seniors (25%) and Pensioners (50%) Rebates</t>
  </si>
  <si>
    <t>- Local Government Rates</t>
  </si>
  <si>
    <t>- Emergency Services Levy</t>
  </si>
  <si>
    <t>Energy Subsidies</t>
  </si>
  <si>
    <t xml:space="preserve">- Thermoregulatory Dysfunction </t>
  </si>
  <si>
    <t xml:space="preserve">- Life Support Equipment </t>
  </si>
  <si>
    <r>
      <t>Energy Concession Extension Scheme</t>
    </r>
    <r>
      <rPr>
        <vertAlign val="superscript"/>
        <sz val="8"/>
        <color theme="1"/>
        <rFont val="Arial"/>
        <family val="2"/>
      </rPr>
      <t xml:space="preserve"> (a)</t>
    </r>
  </si>
  <si>
    <t>GOLD CORPORATION</t>
  </si>
  <si>
    <r>
      <t>Perth Mint Admission Concessions</t>
    </r>
    <r>
      <rPr>
        <vertAlign val="superscript"/>
        <sz val="8"/>
        <color theme="1"/>
        <rFont val="Arial"/>
        <family val="2"/>
      </rPr>
      <t xml:space="preserve"> (a)</t>
    </r>
  </si>
  <si>
    <t>HEALTH</t>
  </si>
  <si>
    <t>Ambulance Services for Seniors </t>
  </si>
  <si>
    <t>Patient Assisted Travel Scheme</t>
  </si>
  <si>
    <t>- WA Country Health Service</t>
  </si>
  <si>
    <t>- Peel Health Service</t>
  </si>
  <si>
    <t>Subsidised Dental Care</t>
  </si>
  <si>
    <t>- Dental Health Services</t>
  </si>
  <si>
    <t>- Oral Health Centre of WA</t>
  </si>
  <si>
    <t>Dental Subsidy Schemes</t>
  </si>
  <si>
    <t>- Country Patients</t>
  </si>
  <si>
    <t>- Metropolitan Patients</t>
  </si>
  <si>
    <t>Spectacle Subsidy Scheme</t>
  </si>
  <si>
    <t>Child and Adolescent Health Service</t>
  </si>
  <si>
    <t>- Concession Parking</t>
  </si>
  <si>
    <t>- Patient Cabcharge</t>
  </si>
  <si>
    <t>- Patient Meal Vouchers</t>
  </si>
  <si>
    <t>- Patient Pre-loaded SmartRiders</t>
  </si>
  <si>
    <t xml:space="preserve">Home Haemodialysis Subsidy </t>
  </si>
  <si>
    <t xml:space="preserve">Regional Access Support Scheme – Voluntary </t>
  </si>
  <si>
    <r>
      <t>Assisted Dying</t>
    </r>
    <r>
      <rPr>
        <vertAlign val="superscript"/>
        <sz val="8"/>
        <color theme="1"/>
        <rFont val="Arial"/>
        <family val="2"/>
      </rPr>
      <t xml:space="preserve"> (c)</t>
    </r>
  </si>
  <si>
    <t>HORIZON POWER</t>
  </si>
  <si>
    <r>
      <t xml:space="preserve">Tariff Adjustment Payment </t>
    </r>
    <r>
      <rPr>
        <vertAlign val="superscript"/>
        <sz val="8"/>
        <rFont val="Arial"/>
        <family val="2"/>
      </rPr>
      <t>(b)</t>
    </r>
  </si>
  <si>
    <r>
      <t>Energy Assistance Payment </t>
    </r>
    <r>
      <rPr>
        <vertAlign val="superscript"/>
        <sz val="8"/>
        <color theme="1"/>
        <rFont val="Arial"/>
        <family val="2"/>
      </rPr>
      <t>(b)</t>
    </r>
  </si>
  <si>
    <r>
      <t xml:space="preserve">- Energy Assistance Payment Boost </t>
    </r>
    <r>
      <rPr>
        <vertAlign val="superscript"/>
        <sz val="8"/>
        <color theme="1"/>
        <rFont val="Arial"/>
        <family val="2"/>
      </rPr>
      <t>(b)(d)</t>
    </r>
  </si>
  <si>
    <r>
      <t xml:space="preserve">Air Conditioning Rebate – Electricity </t>
    </r>
    <r>
      <rPr>
        <vertAlign val="superscript"/>
        <sz val="8"/>
        <color theme="1"/>
        <rFont val="Arial"/>
        <family val="2"/>
      </rPr>
      <t>(b)</t>
    </r>
  </si>
  <si>
    <r>
      <t xml:space="preserve">Dependent Child Rebate </t>
    </r>
    <r>
      <rPr>
        <vertAlign val="superscript"/>
        <sz val="8"/>
        <color theme="1"/>
        <rFont val="Arial"/>
        <family val="2"/>
      </rPr>
      <t>(b)</t>
    </r>
  </si>
  <si>
    <t xml:space="preserve">Power for Remote Water and Waste Water </t>
  </si>
  <si>
    <r>
      <t>Services</t>
    </r>
    <r>
      <rPr>
        <vertAlign val="superscript"/>
        <sz val="8"/>
        <color theme="1"/>
        <rFont val="Arial"/>
        <family val="2"/>
      </rPr>
      <t xml:space="preserve"> (b)</t>
    </r>
  </si>
  <si>
    <r>
      <t>Tariff Migration (Caravan Park Subsidy) </t>
    </r>
    <r>
      <rPr>
        <vertAlign val="superscript"/>
        <sz val="8"/>
        <color theme="1"/>
        <rFont val="Arial"/>
        <family val="2"/>
      </rPr>
      <t>(b)</t>
    </r>
  </si>
  <si>
    <r>
      <t xml:space="preserve">Feed-In Tariff </t>
    </r>
    <r>
      <rPr>
        <vertAlign val="superscript"/>
        <sz val="8"/>
        <color theme="1"/>
        <rFont val="Arial"/>
        <family val="2"/>
      </rPr>
      <t>(b)(e)</t>
    </r>
  </si>
  <si>
    <t xml:space="preserve">Aboriginal and Remote Communities </t>
  </si>
  <si>
    <t>Project – Subsidy</t>
  </si>
  <si>
    <r>
      <t>- Stage 1 </t>
    </r>
    <r>
      <rPr>
        <vertAlign val="superscript"/>
        <sz val="8"/>
        <rFont val="Arial"/>
        <family val="2"/>
      </rPr>
      <t>(b)(f)</t>
    </r>
  </si>
  <si>
    <r>
      <t>- Stage 2 </t>
    </r>
    <r>
      <rPr>
        <vertAlign val="superscript"/>
        <sz val="8"/>
        <rFont val="Arial"/>
        <family val="2"/>
      </rPr>
      <t>(b)(f)</t>
    </r>
  </si>
  <si>
    <t xml:space="preserve">INSURANCE COMMISSION </t>
  </si>
  <si>
    <t>OF WESTERN AUSTRALIA</t>
  </si>
  <si>
    <t xml:space="preserve">Farm Vehicles – 50% Insurance Premium </t>
  </si>
  <si>
    <t>Rebate</t>
  </si>
  <si>
    <t>Voluntary Emergency Vehicles</t>
  </si>
  <si>
    <t>JUSTICE</t>
  </si>
  <si>
    <t>Legal Aid Concessions</t>
  </si>
  <si>
    <t>Court and Tribunal Concessions </t>
  </si>
  <si>
    <t xml:space="preserve">Public Trustee Concessions </t>
  </si>
  <si>
    <t>Registry of Births, Deaths and Marriages</t>
  </si>
  <si>
    <t>KEYSTART HOUSING SCHEME TRUST</t>
  </si>
  <si>
    <r>
      <t>Hardship Program </t>
    </r>
    <r>
      <rPr>
        <vertAlign val="superscript"/>
        <sz val="8"/>
        <rFont val="Arial"/>
        <family val="2"/>
      </rPr>
      <t>(a)(b)(g)</t>
    </r>
  </si>
  <si>
    <t>n/a</t>
  </si>
  <si>
    <t xml:space="preserve">LOCAL GOVERNMENT, SPORT AND </t>
  </si>
  <si>
    <t>CULTURAL INDUSTRIES</t>
  </si>
  <si>
    <t>KidSport Financial Assistance Vouchers</t>
  </si>
  <si>
    <r>
      <t>Museum Concession</t>
    </r>
    <r>
      <rPr>
        <sz val="8"/>
        <rFont val="Arial"/>
        <family val="2"/>
      </rPr>
      <t>s</t>
    </r>
  </si>
  <si>
    <t>Perth Theatre Trust Concessions</t>
  </si>
  <si>
    <t>Recreation Camp Fee Concessions</t>
  </si>
  <si>
    <t xml:space="preserve">MINES, INDUSTRY REGULATION AND </t>
  </si>
  <si>
    <t>SAFETY</t>
  </si>
  <si>
    <t>Building Commission – Complaint Fee</t>
  </si>
  <si>
    <t>NATIONAL TRUST OF AUSTRALIA (WA)</t>
  </si>
  <si>
    <r>
      <t>Concession for Property Visitation</t>
    </r>
    <r>
      <rPr>
        <vertAlign val="superscript"/>
        <sz val="8"/>
        <rFont val="Arial"/>
        <family val="2"/>
      </rPr>
      <t xml:space="preserve"> (a)</t>
    </r>
  </si>
  <si>
    <r>
      <t>Children's Discount for Property Visitation</t>
    </r>
    <r>
      <rPr>
        <vertAlign val="superscript"/>
        <sz val="8"/>
        <rFont val="Arial"/>
        <family val="2"/>
      </rPr>
      <t xml:space="preserve"> (a)</t>
    </r>
  </si>
  <si>
    <t>PLANNING, LANDS AND HERITAGE</t>
  </si>
  <si>
    <t>Fremantle Prison Entry Concessions</t>
  </si>
  <si>
    <t>Pension Protection Plan Fees and Charges</t>
  </si>
  <si>
    <r>
      <t>(</t>
    </r>
    <r>
      <rPr>
        <i/>
        <sz val="8"/>
        <color theme="1"/>
        <rFont val="Arial"/>
        <family val="2"/>
      </rPr>
      <t>Rebates &amp; Deferrals Act 1992</t>
    </r>
    <r>
      <rPr>
        <sz val="8"/>
        <color theme="1"/>
        <rFont val="Arial"/>
        <family val="2"/>
      </rPr>
      <t>)</t>
    </r>
  </si>
  <si>
    <t xml:space="preserve">PRIMARY INDUSTRIES AND REGIONAL </t>
  </si>
  <si>
    <t>DEVELOPMENT</t>
  </si>
  <si>
    <t>Recreational Fishing Licence Fee</t>
  </si>
  <si>
    <t>- Fishing from a Boat</t>
  </si>
  <si>
    <t>- Rock Lobster</t>
  </si>
  <si>
    <t>- Net Fishing</t>
  </si>
  <si>
    <t>- Abalone</t>
  </si>
  <si>
    <t>- Marron</t>
  </si>
  <si>
    <t>- South West Freshwater Angling</t>
  </si>
  <si>
    <t>PUBLIC TRANSPORT AUTHORITY</t>
  </si>
  <si>
    <t>OF WESTERN AUSTRALIA</t>
  </si>
  <si>
    <t>Transperth</t>
  </si>
  <si>
    <r>
      <t xml:space="preserve">- General Fare Subsidy </t>
    </r>
    <r>
      <rPr>
        <vertAlign val="superscript"/>
        <sz val="8"/>
        <rFont val="Arial"/>
        <family val="2"/>
      </rPr>
      <t>(b)</t>
    </r>
  </si>
  <si>
    <r>
      <t>- Concession Fares </t>
    </r>
    <r>
      <rPr>
        <vertAlign val="superscript"/>
        <sz val="8"/>
        <rFont val="Arial"/>
        <family val="2"/>
      </rPr>
      <t>(b)</t>
    </r>
  </si>
  <si>
    <r>
      <t>- Free Transit Zone </t>
    </r>
    <r>
      <rPr>
        <vertAlign val="superscript"/>
        <sz val="8"/>
        <rFont val="Arial"/>
        <family val="2"/>
      </rPr>
      <t>(b)</t>
    </r>
  </si>
  <si>
    <t>- Pensioners, Seniors and Carers Free</t>
  </si>
  <si>
    <r>
      <t>Travel </t>
    </r>
    <r>
      <rPr>
        <vertAlign val="superscript"/>
        <sz val="8"/>
        <rFont val="Arial"/>
        <family val="2"/>
      </rPr>
      <t>(b)</t>
    </r>
  </si>
  <si>
    <r>
      <t>- Perth Stadium Special Events</t>
    </r>
    <r>
      <rPr>
        <vertAlign val="superscript"/>
        <sz val="8"/>
        <rFont val="Arial"/>
        <family val="2"/>
      </rPr>
      <t> (a)(b)</t>
    </r>
  </si>
  <si>
    <t>Regional Town Bus Services</t>
  </si>
  <si>
    <r>
      <t xml:space="preserve">Travel </t>
    </r>
    <r>
      <rPr>
        <vertAlign val="superscript"/>
        <sz val="8"/>
        <rFont val="Arial"/>
        <family val="2"/>
      </rPr>
      <t>(b)</t>
    </r>
  </si>
  <si>
    <t>Regional School Bus Services</t>
  </si>
  <si>
    <r>
      <t>- Student Conveyance Allowance</t>
    </r>
    <r>
      <rPr>
        <vertAlign val="superscript"/>
        <sz val="8"/>
        <rFont val="Arial"/>
        <family val="2"/>
      </rPr>
      <t> (b)</t>
    </r>
  </si>
  <si>
    <t>Transwa</t>
  </si>
  <si>
    <r>
      <t>- Annual Free Trip for Regional Pensioners </t>
    </r>
    <r>
      <rPr>
        <vertAlign val="superscript"/>
        <sz val="8"/>
        <rFont val="Arial"/>
        <family val="2"/>
      </rPr>
      <t>(b)</t>
    </r>
  </si>
  <si>
    <t>SYNERGY</t>
  </si>
  <si>
    <r>
      <t>Energy Assistance Payment </t>
    </r>
    <r>
      <rPr>
        <vertAlign val="superscript"/>
        <sz val="8"/>
        <rFont val="Arial"/>
        <family val="2"/>
      </rPr>
      <t>(b)</t>
    </r>
  </si>
  <si>
    <r>
      <t xml:space="preserve">- Energy Assistance Payment Boost </t>
    </r>
    <r>
      <rPr>
        <vertAlign val="superscript"/>
        <sz val="8"/>
        <rFont val="Arial"/>
        <family val="2"/>
      </rPr>
      <t>(b)(d)</t>
    </r>
  </si>
  <si>
    <r>
      <t>Feed-In Tariff </t>
    </r>
    <r>
      <rPr>
        <vertAlign val="superscript"/>
        <sz val="8"/>
        <rFont val="Arial"/>
        <family val="2"/>
      </rPr>
      <t>(b)(h)</t>
    </r>
  </si>
  <si>
    <r>
      <t>Dependent Child Rebate </t>
    </r>
    <r>
      <rPr>
        <vertAlign val="superscript"/>
        <sz val="8"/>
        <rFont val="Arial"/>
        <family val="2"/>
      </rPr>
      <t>(b)</t>
    </r>
  </si>
  <si>
    <r>
      <t xml:space="preserve">Customer De-energisation </t>
    </r>
    <r>
      <rPr>
        <vertAlign val="superscript"/>
        <sz val="8"/>
        <rFont val="Arial"/>
        <family val="2"/>
      </rPr>
      <t>(b)</t>
    </r>
  </si>
  <si>
    <r>
      <t xml:space="preserve">Customer Re-energisation </t>
    </r>
    <r>
      <rPr>
        <vertAlign val="superscript"/>
        <sz val="8"/>
        <rFont val="Arial"/>
        <family val="2"/>
      </rPr>
      <t>(b)</t>
    </r>
  </si>
  <si>
    <r>
      <t xml:space="preserve">Paper Bill Fee Waiver </t>
    </r>
    <r>
      <rPr>
        <vertAlign val="superscript"/>
        <sz val="8"/>
        <rFont val="Arial"/>
        <family val="2"/>
      </rPr>
      <t>(b)</t>
    </r>
  </si>
  <si>
    <r>
      <t xml:space="preserve">Over the Counter Fee Waiver </t>
    </r>
    <r>
      <rPr>
        <vertAlign val="superscript"/>
        <sz val="8"/>
        <rFont val="Arial"/>
        <family val="2"/>
      </rPr>
      <t>(b)</t>
    </r>
  </si>
  <si>
    <r>
      <t>Account Establishment Fee Rebate </t>
    </r>
    <r>
      <rPr>
        <vertAlign val="superscript"/>
        <sz val="8"/>
        <rFont val="Arial"/>
        <family val="2"/>
      </rPr>
      <t>(b)</t>
    </r>
  </si>
  <si>
    <r>
      <t>Late Payment Waiver </t>
    </r>
    <r>
      <rPr>
        <vertAlign val="superscript"/>
        <sz val="8"/>
        <rFont val="Arial"/>
        <family val="2"/>
      </rPr>
      <t>(b)</t>
    </r>
  </si>
  <si>
    <r>
      <t xml:space="preserve">Air Conditioning Rebate – Electricity </t>
    </r>
    <r>
      <rPr>
        <vertAlign val="superscript"/>
        <sz val="8"/>
        <rFont val="Arial"/>
        <family val="2"/>
      </rPr>
      <t>(b)</t>
    </r>
  </si>
  <si>
    <t xml:space="preserve">TRAINING AND WORKFORCE </t>
  </si>
  <si>
    <t>Tuition Fees – Vocational Education and</t>
  </si>
  <si>
    <t>Training Courses</t>
  </si>
  <si>
    <r>
      <t>- General Subsidy</t>
    </r>
    <r>
      <rPr>
        <vertAlign val="superscript"/>
        <sz val="8"/>
        <rFont val="Arial"/>
        <family val="2"/>
      </rPr>
      <t xml:space="preserve"> (i)</t>
    </r>
  </si>
  <si>
    <t>- Concession Card Holders</t>
  </si>
  <si>
    <r>
      <t>(70% Course Fee Discount)</t>
    </r>
    <r>
      <rPr>
        <vertAlign val="superscript"/>
        <sz val="8"/>
        <rFont val="Arial"/>
        <family val="2"/>
      </rPr>
      <t xml:space="preserve"> (i)</t>
    </r>
  </si>
  <si>
    <t xml:space="preserve">- Severe Financial Hardship </t>
  </si>
  <si>
    <r>
      <t>(100% Course Fee Waiver)</t>
    </r>
    <r>
      <rPr>
        <vertAlign val="superscript"/>
        <sz val="8"/>
        <rFont val="Arial"/>
        <family val="2"/>
      </rPr>
      <t xml:space="preserve"> (i)</t>
    </r>
  </si>
  <si>
    <t>South West Bus Service – Fare Concessions</t>
  </si>
  <si>
    <t>Fee Relief for Displaced Apprentices and</t>
  </si>
  <si>
    <r>
      <t xml:space="preserve">Trainees </t>
    </r>
    <r>
      <rPr>
        <vertAlign val="superscript"/>
        <sz val="8"/>
        <rFont val="Arial"/>
        <family val="2"/>
      </rPr>
      <t>(j)</t>
    </r>
  </si>
  <si>
    <t>TRANSPORT</t>
  </si>
  <si>
    <t>Light Vehicle Licence Fee Concessions</t>
  </si>
  <si>
    <t>- Seniors (50% Discount)</t>
  </si>
  <si>
    <t>- Pensioners (100% Discount)</t>
  </si>
  <si>
    <t>Travel Subsidy Schemes</t>
  </si>
  <si>
    <t>- Permanently Disabled – Taxi Subsidy</t>
  </si>
  <si>
    <t>- Remote Boarding Students</t>
  </si>
  <si>
    <t>- Seniors – Annual Free Trip South</t>
  </si>
  <si>
    <t>- Seniors – Inter‑Town Bus Services</t>
  </si>
  <si>
    <t>- Seniors – Intra‑Town Bus Services</t>
  </si>
  <si>
    <t>Drivers Licence Fee Concessions</t>
  </si>
  <si>
    <t xml:space="preserve">- Seniors (50% Discount) </t>
  </si>
  <si>
    <t>Perth Parking Licence Fee – Social Exemptions</t>
  </si>
  <si>
    <t xml:space="preserve">WATER CORPORATION </t>
  </si>
  <si>
    <t>Country Customer Equity Policies</t>
  </si>
  <si>
    <r>
      <t>- Country Water Pricing Subsidy </t>
    </r>
    <r>
      <rPr>
        <vertAlign val="superscript"/>
        <sz val="8"/>
        <color theme="1"/>
        <rFont val="Arial"/>
        <family val="2"/>
      </rPr>
      <t>(b)</t>
    </r>
  </si>
  <si>
    <r>
      <t>- Drainage Charge Exemption </t>
    </r>
    <r>
      <rPr>
        <vertAlign val="superscript"/>
        <sz val="8"/>
        <rFont val="Arial"/>
        <family val="2"/>
      </rPr>
      <t>(b)(k)</t>
    </r>
  </si>
  <si>
    <t>Service Charge Rebates</t>
  </si>
  <si>
    <t>- Pensioner or State Concession Card Holders</t>
  </si>
  <si>
    <r>
      <t xml:space="preserve">(up to 50%) </t>
    </r>
    <r>
      <rPr>
        <vertAlign val="superscript"/>
        <sz val="8"/>
        <color theme="1"/>
        <rFont val="Arial"/>
        <family val="2"/>
      </rPr>
      <t>(b)</t>
    </r>
  </si>
  <si>
    <t xml:space="preserve">- Dual Commonwealth Seniors Health Card and </t>
  </si>
  <si>
    <r>
      <t xml:space="preserve">WA Seniors Card Holders (up to 50%) </t>
    </r>
    <r>
      <rPr>
        <vertAlign val="superscript"/>
        <sz val="8"/>
        <color theme="1"/>
        <rFont val="Arial"/>
        <family val="2"/>
      </rPr>
      <t>(b)</t>
    </r>
  </si>
  <si>
    <r>
      <t xml:space="preserve">- WA Seniors Card Holders (up to 25%) </t>
    </r>
    <r>
      <rPr>
        <vertAlign val="superscript"/>
        <sz val="8"/>
        <color theme="1"/>
        <rFont val="Arial"/>
        <family val="2"/>
      </rPr>
      <t>(b)</t>
    </r>
  </si>
  <si>
    <t>- Rebates for Retirement Properties</t>
  </si>
  <si>
    <r>
      <t xml:space="preserve">(up to 25%) </t>
    </r>
    <r>
      <rPr>
        <vertAlign val="superscript"/>
        <sz val="8"/>
        <color theme="1"/>
        <rFont val="Arial"/>
        <family val="2"/>
      </rPr>
      <t>(b)</t>
    </r>
  </si>
  <si>
    <r>
      <t>Pensioners Consumption Concessions </t>
    </r>
    <r>
      <rPr>
        <vertAlign val="superscript"/>
        <sz val="8"/>
        <color theme="1"/>
        <rFont val="Arial"/>
        <family val="2"/>
      </rPr>
      <t>(b)</t>
    </r>
  </si>
  <si>
    <r>
      <t xml:space="preserve">Ex-Gratia Water (Leak) Allowance </t>
    </r>
    <r>
      <rPr>
        <vertAlign val="superscript"/>
        <sz val="8"/>
        <rFont val="Arial"/>
        <family val="2"/>
      </rPr>
      <t>(b)</t>
    </r>
  </si>
  <si>
    <r>
      <t>Pensioners Rate Deferral Policy – Interest Costs </t>
    </r>
    <r>
      <rPr>
        <vertAlign val="superscript"/>
        <sz val="8"/>
        <color theme="1"/>
        <rFont val="Arial"/>
        <family val="2"/>
      </rPr>
      <t>(b)</t>
    </r>
  </si>
  <si>
    <r>
      <t>Medical Assist</t>
    </r>
    <r>
      <rPr>
        <vertAlign val="superscript"/>
        <sz val="8"/>
        <color theme="1"/>
        <rFont val="Arial"/>
        <family val="2"/>
      </rPr>
      <t xml:space="preserve"> (b)(l)</t>
    </r>
  </si>
  <si>
    <t xml:space="preserve">WESTERN AUSTRALIAN SPORTS CENTRE </t>
  </si>
  <si>
    <t>TRUST – VENUESWEST</t>
  </si>
  <si>
    <t>Aquatic Centre Entry Concessions</t>
  </si>
  <si>
    <r>
      <t>- Single-entry</t>
    </r>
    <r>
      <rPr>
        <vertAlign val="superscript"/>
        <sz val="8"/>
        <color theme="1"/>
        <rFont val="Arial"/>
        <family val="2"/>
      </rPr>
      <t xml:space="preserve"> (a)</t>
    </r>
  </si>
  <si>
    <r>
      <t>- Multi-entry (Aqua Card)</t>
    </r>
    <r>
      <rPr>
        <vertAlign val="superscript"/>
        <sz val="8"/>
        <color theme="1"/>
        <rFont val="Arial"/>
        <family val="2"/>
      </rPr>
      <t xml:space="preserve"> (a)</t>
    </r>
  </si>
  <si>
    <r>
      <t>Fitness Membership Concessions</t>
    </r>
    <r>
      <rPr>
        <vertAlign val="superscript"/>
        <sz val="8"/>
        <color theme="1"/>
        <rFont val="Arial"/>
        <family val="2"/>
      </rPr>
      <t xml:space="preserve"> (a)</t>
    </r>
  </si>
  <si>
    <t>Total</t>
  </si>
  <si>
    <t>SUMMARY OF STATE GOVERNMENT SOCIAL CONCESSIONS</t>
  </si>
  <si>
    <t>Western Australia</t>
  </si>
  <si>
    <t>Table 6.1</t>
  </si>
  <si>
    <t>Estimated Actual</t>
  </si>
  <si>
    <t>Budget Estimate</t>
  </si>
  <si>
    <t xml:space="preserve">Note: </t>
  </si>
  <si>
    <t xml:space="preserve">Columns may not add due to rounding. </t>
  </si>
  <si>
    <t>There are no subtotals for recipient numbers due to the different methods used to calculate these values.</t>
  </si>
  <si>
    <t>(a)     This concession has been significantly affected by the COVID-19 pandemic, COVID-19 restrictions and related initiatives.</t>
  </si>
  <si>
    <t>(b)     Operating subsidies are reported in Appendix 8.</t>
  </si>
  <si>
    <t>(d)     The Energy Assistance Payment Boost was a temporary concession in response to the COVID-19 pandemic, which ceased in 2020-21.</t>
  </si>
  <si>
    <t>(e)     Horizon Power’s Feed-in Tariff scheme concludes in early 2021-22.</t>
  </si>
  <si>
    <t>(f)     The subsidy for electricity supply costs to remote Aboriginal communities ceased in 2020-21. Horizon Power now recovers this cost via the Tariff Equalisation Contribution.</t>
  </si>
  <si>
    <t>(g)     A value for the Hardship Program concession cannot be identified as this program assists borrowers with reduced payments for up to six months with further extension subject to a case-by-case assessment. When the client comes out of the Hardship Program, they generally resume making normal repayments.</t>
  </si>
  <si>
    <t>(h)     Synergy’s Feed-in Tariff ceased in 2020-21.</t>
  </si>
  <si>
    <t>(i)      Changes in the cost of concessions and number of recipients over the reporting period largely reflect the impacts of the Lower Fees, Local Skills initiative and election commitments to increase training delivery.</t>
  </si>
  <si>
    <t>(j)      This was a temporary concession provided in response to COVID-19 in 2020-21.</t>
  </si>
  <si>
    <t>(k)     The Water Corporation is reviewing its systems to determine current and potential beneficiaries of country drainage services provided free of charge.</t>
  </si>
  <si>
    <t>(l)      This concession was previously reported as Haemodialysis Allowance. It now includes customers who qualify for the Continence Aids Payment Scheme.</t>
  </si>
  <si>
    <r>
      <t xml:space="preserve">(c)     This is a new concession reported by the Service, following the introduction of voluntary assisted dying legislation in Western Australia. The Regional Access Support Scheme will provide support to regional patients living in rural or remote locations who do not have ready access to a local medical practitioner for assessments required under the </t>
    </r>
    <r>
      <rPr>
        <i/>
        <sz val="8"/>
        <color theme="1"/>
        <rFont val="Arial"/>
        <family val="2"/>
      </rPr>
      <t>Voluntary Assisted Dying Act 2019</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</si>
</sst>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 #,##0_-;_-* &quot;-&quot;??_-;_-@_-"/>
  </numFmts>
  <fonts count="19"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sz val="8"/>
      <name val="Arial"/>
      <family val="2"/>
    </font>
    <font>
      <b/>
      <sz val="8"/>
      <color theme="1"/>
      <name val="Arial"/>
      <family val="2"/>
    </font>
    <font>
      <vertAlign val="superscript"/>
      <sz val="8"/>
      <name val="Arial"/>
      <family val="2"/>
    </font>
    <font>
      <vertAlign val="superscript"/>
      <sz val="8"/>
      <color theme="1"/>
      <name val="Arial"/>
      <family val="2"/>
    </font>
    <font>
      <i/>
      <sz val="8"/>
      <color theme="1"/>
      <name val="Arial"/>
      <family val="2"/>
    </font>
    <font>
      <b/>
      <sz val="8"/>
      <name val="Arial"/>
      <family val="2"/>
    </font>
    <font>
      <sz val="11"/>
      <color theme="1"/>
      <name val="Arial"/>
      <family val="2"/>
    </font>
    <font>
      <b/>
      <sz val="12"/>
      <name val="Arial"/>
      <family val="2"/>
    </font>
    <font>
      <sz val="10"/>
      <name val="Arial"/>
      <family val="2"/>
    </font>
    <font>
      <sz val="10"/>
      <color theme="1"/>
      <name val="Calibri"/>
      <family val="2"/>
      <scheme val="minor"/>
    </font>
    <font>
      <b/>
      <sz val="18"/>
      <color indexed="48"/>
      <name val="Tahoma"/>
      <family val="2"/>
    </font>
    <font>
      <sz val="8"/>
      <name val="Tahoma"/>
      <family val="2"/>
    </font>
    <font>
      <b/>
      <sz val="10"/>
      <color indexed="48"/>
      <name val="Tahoma"/>
      <family val="2"/>
    </font>
    <font>
      <sz val="11"/>
      <name val="Arial"/>
      <family val="2"/>
    </font>
    <font>
      <sz val="10"/>
      <color theme="0"/>
      <name val="Arial"/>
      <family val="2"/>
    </font>
  </fonts>
  <fills count="6">
    <fill>
      <patternFill patternType="none"/>
    </fill>
    <fill>
      <patternFill patternType="gray125"/>
    </fill>
    <fill>
      <patternFill patternType="solid">
        <fgColor theme="6"/>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13">
    <xf numFmtId="0" fontId="0" fillId="0" borderId="0"/>
    <xf numFmtId="0" fontId="1" fillId="2" borderId="0" applyNumberFormat="0" applyBorder="0" applyAlignment="0" applyProtection="0"/>
    <xf numFmtId="0" fontId="2" fillId="0" borderId="0"/>
    <xf numFmtId="0" fontId="4" fillId="0" borderId="0" applyFont="0" applyFill="0" applyBorder="0" applyAlignment="0" applyProtection="0"/>
    <xf numFmtId="0" fontId="12" fillId="0" borderId="0"/>
    <xf numFmtId="0" fontId="10" fillId="0" borderId="0"/>
    <xf numFmtId="0" fontId="13" fillId="0" borderId="0"/>
    <xf numFmtId="9" fontId="10" fillId="0" borderId="0" applyFont="0" applyFill="0" applyBorder="0" applyAlignment="0" applyProtection="0"/>
    <xf numFmtId="0" fontId="12" fillId="0" borderId="0" applyFont="0" applyFill="0" applyBorder="0" applyAlignment="0" applyProtection="0"/>
    <xf numFmtId="165" fontId="14" fillId="0" borderId="0">
      <alignment horizontal="left" vertical="center"/>
    </xf>
    <xf numFmtId="0" fontId="15" fillId="0" borderId="0"/>
    <xf numFmtId="165" fontId="16" fillId="0" borderId="0">
      <alignment horizontal="left" vertical="center"/>
    </xf>
    <xf numFmtId="0" fontId="18" fillId="2" borderId="0" applyNumberFormat="0" applyBorder="0" applyAlignment="0" applyProtection="0"/>
  </cellStyleXfs>
  <cellXfs count="74">
    <xf numFmtId="0" fontId="0" fillId="0" borderId="0" xfId="0"/>
    <xf numFmtId="0" fontId="3" fillId="0" borderId="1" xfId="2" applyFont="1" applyBorder="1" applyAlignment="1">
      <alignment horizontal="left" vertical="center" wrapText="1"/>
    </xf>
    <xf numFmtId="0" fontId="3" fillId="0" borderId="1" xfId="0" applyFont="1" applyBorder="1" applyAlignment="1">
      <alignment horizontal="right" vertical="center"/>
    </xf>
    <xf numFmtId="0" fontId="3" fillId="3" borderId="1" xfId="0" applyFont="1" applyFill="1" applyBorder="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3" borderId="0" xfId="0" applyFont="1" applyFill="1" applyAlignment="1">
      <alignment horizontal="right" vertical="center"/>
    </xf>
    <xf numFmtId="0" fontId="3" fillId="0" borderId="0" xfId="2" applyFont="1" applyAlignment="1">
      <alignment horizontal="left" vertical="center" wrapText="1"/>
    </xf>
    <xf numFmtId="0" fontId="5" fillId="0" borderId="0" xfId="0" applyFont="1" applyAlignment="1">
      <alignment horizontal="left" vertical="center"/>
    </xf>
    <xf numFmtId="164" fontId="3" fillId="0" borderId="0" xfId="0" applyNumberFormat="1" applyFont="1" applyAlignment="1">
      <alignment vertical="center"/>
    </xf>
    <xf numFmtId="164" fontId="3" fillId="3" borderId="0" xfId="0" applyNumberFormat="1" applyFont="1" applyFill="1" applyAlignment="1">
      <alignment vertical="center"/>
    </xf>
    <xf numFmtId="0" fontId="5" fillId="0" borderId="0" xfId="0" applyFont="1" applyAlignment="1">
      <alignment horizontal="left" vertical="center" indent="1"/>
    </xf>
    <xf numFmtId="0" fontId="3" fillId="0" borderId="0" xfId="0" applyFont="1" applyAlignment="1">
      <alignment vertical="center" wrapText="1"/>
    </xf>
    <xf numFmtId="0" fontId="4" fillId="0" borderId="0" xfId="0" quotePrefix="1" applyFont="1" applyAlignment="1">
      <alignment horizontal="left" vertical="center" wrapText="1" indent="1"/>
    </xf>
    <xf numFmtId="0" fontId="3" fillId="0" borderId="0" xfId="0" quotePrefix="1" applyFont="1" applyAlignment="1">
      <alignment horizontal="left" vertical="center" wrapText="1" indent="1"/>
    </xf>
    <xf numFmtId="0" fontId="3" fillId="0" borderId="0" xfId="0" applyFont="1" applyAlignment="1">
      <alignment horizontal="left" vertical="center" wrapText="1" indent="1"/>
    </xf>
    <xf numFmtId="0" fontId="3" fillId="3" borderId="0" xfId="0" applyFont="1" applyFill="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164" fontId="5" fillId="3" borderId="0" xfId="0" applyNumberFormat="1" applyFont="1" applyFill="1" applyAlignment="1">
      <alignment vertical="center"/>
    </xf>
    <xf numFmtId="164" fontId="3" fillId="4" borderId="0" xfId="0" applyNumberFormat="1" applyFont="1" applyFill="1" applyAlignment="1">
      <alignment vertical="center"/>
    </xf>
    <xf numFmtId="164" fontId="5" fillId="4" borderId="0" xfId="0" applyNumberFormat="1" applyFont="1" applyFill="1" applyAlignment="1">
      <alignment vertical="center"/>
    </xf>
    <xf numFmtId="0" fontId="3" fillId="0" borderId="0" xfId="0" applyFont="1" applyAlignment="1">
      <alignment horizontal="left" vertical="center" wrapText="1"/>
    </xf>
    <xf numFmtId="164" fontId="4" fillId="3" borderId="0" xfId="0" applyNumberFormat="1" applyFont="1" applyFill="1" applyAlignment="1">
      <alignment vertical="center"/>
    </xf>
    <xf numFmtId="0" fontId="3" fillId="0" borderId="0" xfId="0" quotePrefix="1" applyFont="1" applyAlignment="1">
      <alignment horizontal="left" vertical="center" wrapText="1"/>
    </xf>
    <xf numFmtId="0" fontId="4" fillId="0" borderId="0" xfId="2" applyFont="1" applyAlignment="1">
      <alignment vertical="center" wrapText="1"/>
    </xf>
    <xf numFmtId="0" fontId="4" fillId="0" borderId="0" xfId="0" applyFont="1" applyAlignment="1">
      <alignment vertical="center"/>
    </xf>
    <xf numFmtId="0" fontId="3" fillId="0" borderId="0" xfId="0" quotePrefix="1" applyFont="1" applyAlignment="1">
      <alignment horizontal="left" vertical="center" indent="1"/>
    </xf>
    <xf numFmtId="0" fontId="4" fillId="0" borderId="0" xfId="0" applyFont="1" applyAlignment="1">
      <alignment vertical="center" wrapText="1"/>
    </xf>
    <xf numFmtId="0" fontId="3" fillId="0" borderId="0" xfId="0" applyFont="1" applyAlignment="1">
      <alignment horizontal="left" vertical="center" indent="1"/>
    </xf>
    <xf numFmtId="0" fontId="4" fillId="0" borderId="0" xfId="0" quotePrefix="1" applyFont="1" applyAlignment="1">
      <alignment horizontal="left" vertical="center" indent="2"/>
    </xf>
    <xf numFmtId="164" fontId="3" fillId="3" borderId="0" xfId="0" applyNumberFormat="1" applyFont="1" applyFill="1" applyAlignment="1">
      <alignment horizontal="right" vertical="center"/>
    </xf>
    <xf numFmtId="0" fontId="0" fillId="0" borderId="0" xfId="0" applyAlignment="1">
      <alignment vertical="center"/>
    </xf>
    <xf numFmtId="164" fontId="3" fillId="0" borderId="0" xfId="0" applyNumberFormat="1" applyFont="1" applyAlignment="1">
      <alignment horizontal="right" vertical="center"/>
    </xf>
    <xf numFmtId="164" fontId="5" fillId="0" borderId="0" xfId="0" applyNumberFormat="1" applyFont="1" applyAlignment="1">
      <alignment horizontal="right" vertical="center"/>
    </xf>
    <xf numFmtId="164" fontId="5" fillId="3" borderId="0" xfId="0" applyNumberFormat="1" applyFont="1" applyFill="1" applyAlignment="1">
      <alignment horizontal="right" vertical="center"/>
    </xf>
    <xf numFmtId="0" fontId="4" fillId="0" borderId="0" xfId="2" quotePrefix="1" applyFont="1" applyAlignment="1">
      <alignment horizontal="left" vertical="center" wrapText="1" indent="2"/>
    </xf>
    <xf numFmtId="165" fontId="3" fillId="0" borderId="0" xfId="0" applyNumberFormat="1" applyFont="1" applyAlignment="1">
      <alignment horizontal="right" vertical="center"/>
    </xf>
    <xf numFmtId="0" fontId="3" fillId="4" borderId="0" xfId="0" applyFont="1" applyFill="1" applyAlignment="1">
      <alignment vertical="center"/>
    </xf>
    <xf numFmtId="0" fontId="4" fillId="0" borderId="0" xfId="2" quotePrefix="1" applyFont="1" applyAlignment="1">
      <alignment horizontal="left" vertical="center" wrapText="1" indent="1"/>
    </xf>
    <xf numFmtId="0" fontId="4" fillId="0" borderId="0" xfId="2" applyFont="1" applyAlignment="1">
      <alignment horizontal="left" vertical="center" wrapText="1"/>
    </xf>
    <xf numFmtId="0" fontId="5" fillId="0" borderId="0" xfId="0" applyFont="1" applyAlignment="1">
      <alignment vertical="center"/>
    </xf>
    <xf numFmtId="0" fontId="4" fillId="0" borderId="0" xfId="2" applyFont="1" applyAlignment="1">
      <alignment horizontal="left" vertical="center" wrapText="1" indent="1"/>
    </xf>
    <xf numFmtId="0" fontId="4" fillId="0" borderId="0" xfId="2" applyFont="1" applyAlignment="1">
      <alignment horizontal="left" vertical="center" wrapText="1" indent="3"/>
    </xf>
    <xf numFmtId="3" fontId="3" fillId="0" borderId="0" xfId="0" applyNumberFormat="1" applyFont="1" applyAlignment="1">
      <alignment vertical="center"/>
    </xf>
    <xf numFmtId="3" fontId="3" fillId="3" borderId="0" xfId="0" applyNumberFormat="1" applyFont="1" applyFill="1" applyAlignment="1">
      <alignment vertical="center"/>
    </xf>
    <xf numFmtId="0" fontId="4" fillId="0" borderId="0" xfId="2" applyFont="1" applyAlignment="1">
      <alignment horizontal="left" vertical="center"/>
    </xf>
    <xf numFmtId="0" fontId="4" fillId="0" borderId="0" xfId="2" applyFont="1" applyAlignment="1">
      <alignment vertical="center"/>
    </xf>
    <xf numFmtId="0" fontId="9" fillId="0" borderId="0" xfId="0" applyFont="1" applyAlignment="1">
      <alignment vertical="center" wrapText="1"/>
    </xf>
    <xf numFmtId="0" fontId="4" fillId="0" borderId="0" xfId="2" applyFont="1" applyAlignment="1">
      <alignment horizontal="left" vertical="center" indent="1"/>
    </xf>
    <xf numFmtId="164" fontId="4" fillId="0" borderId="0" xfId="0" applyNumberFormat="1" applyFont="1" applyAlignment="1">
      <alignment vertical="center"/>
    </xf>
    <xf numFmtId="3" fontId="3" fillId="3" borderId="0" xfId="0" applyNumberFormat="1" applyFont="1" applyFill="1" applyAlignment="1">
      <alignment horizontal="right" vertical="center"/>
    </xf>
    <xf numFmtId="0" fontId="3" fillId="0" borderId="0" xfId="0" applyFont="1" applyAlignment="1">
      <alignment horizontal="left" vertical="center" wrapText="1" indent="2"/>
    </xf>
    <xf numFmtId="3" fontId="5" fillId="3" borderId="0" xfId="0" applyNumberFormat="1" applyFont="1" applyFill="1" applyAlignment="1">
      <alignment vertical="center"/>
    </xf>
    <xf numFmtId="0" fontId="9" fillId="0" borderId="0" xfId="1" applyFont="1" applyFill="1" applyAlignment="1">
      <alignment vertical="center" wrapText="1"/>
    </xf>
    <xf numFmtId="0" fontId="4" fillId="0" borderId="0" xfId="3"/>
    <xf numFmtId="0" fontId="4" fillId="0" borderId="0" xfId="3" applyFont="1" applyFill="1"/>
    <xf numFmtId="0" fontId="12" fillId="0" borderId="0" xfId="3" applyFont="1" applyFill="1"/>
    <xf numFmtId="0" fontId="3" fillId="0" borderId="0" xfId="0" applyFont="1" applyAlignment="1">
      <alignment horizontal="right" vertical="center" wrapText="1"/>
    </xf>
    <xf numFmtId="0" fontId="3" fillId="3" borderId="0" xfId="0" applyFont="1" applyFill="1" applyAlignment="1">
      <alignment horizontal="right" vertical="center" wrapText="1"/>
    </xf>
    <xf numFmtId="0" fontId="3" fillId="0" borderId="0" xfId="0" applyFont="1"/>
    <xf numFmtId="0" fontId="3" fillId="0" borderId="0" xfId="0" applyFont="1" applyAlignment="1">
      <alignment horizontal="left" indent="1"/>
    </xf>
    <xf numFmtId="0" fontId="9" fillId="0" borderId="2" xfId="1" applyFont="1" applyFill="1" applyBorder="1" applyAlignment="1">
      <alignment vertical="center" wrapText="1"/>
    </xf>
    <xf numFmtId="164" fontId="5" fillId="0" borderId="2" xfId="0" applyNumberFormat="1" applyFont="1" applyBorder="1" applyAlignment="1">
      <alignment vertical="center"/>
    </xf>
    <xf numFmtId="164" fontId="3" fillId="0" borderId="2" xfId="0" applyNumberFormat="1" applyFont="1" applyBorder="1" applyAlignment="1">
      <alignment vertical="center"/>
    </xf>
    <xf numFmtId="3" fontId="5" fillId="5" borderId="2" xfId="0" applyNumberFormat="1" applyFont="1" applyFill="1" applyBorder="1" applyAlignment="1">
      <alignment vertical="center"/>
    </xf>
    <xf numFmtId="164" fontId="3" fillId="5" borderId="2" xfId="0" applyNumberFormat="1" applyFont="1" applyFill="1" applyBorder="1" applyAlignment="1">
      <alignment vertical="center"/>
    </xf>
    <xf numFmtId="0" fontId="9" fillId="0" borderId="0" xfId="1" applyFont="1" applyFill="1" applyBorder="1" applyAlignment="1">
      <alignment vertical="center" wrapText="1"/>
    </xf>
    <xf numFmtId="164" fontId="5" fillId="0" borderId="0" xfId="0" applyNumberFormat="1" applyFont="1" applyBorder="1" applyAlignment="1">
      <alignment vertical="center"/>
    </xf>
    <xf numFmtId="164" fontId="3" fillId="0" borderId="0" xfId="0" applyNumberFormat="1" applyFont="1" applyBorder="1" applyAlignment="1">
      <alignment vertical="center"/>
    </xf>
    <xf numFmtId="3" fontId="5" fillId="5" borderId="0" xfId="0" applyNumberFormat="1" applyFont="1" applyFill="1" applyBorder="1" applyAlignment="1">
      <alignment vertical="center"/>
    </xf>
    <xf numFmtId="164" fontId="3" fillId="5" borderId="0" xfId="0" applyNumberFormat="1" applyFont="1" applyFill="1" applyBorder="1" applyAlignment="1">
      <alignment vertical="center"/>
    </xf>
    <xf numFmtId="0" fontId="11" fillId="0" borderId="0" xfId="3" applyFont="1" applyAlignment="1">
      <alignment horizontal="center"/>
    </xf>
    <xf numFmtId="0" fontId="17" fillId="0" borderId="0" xfId="3" applyFont="1" applyAlignment="1">
      <alignment horizontal="center"/>
    </xf>
  </cellXfs>
  <cellStyles count="13">
    <cellStyle name="Accent3" xfId="1" builtinId="37"/>
    <cellStyle name="Accent3 2" xfId="12" xr:uid="{9405B681-5269-4878-A5F1-E383CA1661ED}"/>
    <cellStyle name="Microsoft Excel found an error in the formula you entered. Do you want to accept the correction proposed below?_x000a__x000a_|_x000a__x000a_• To accept the correction, click Yes._x000a_• To close this message and correct the formula yourself, click No. 2" xfId="4" xr:uid="{D18DE021-4ACE-4C47-BC3E-70367A7FBE46}"/>
    <cellStyle name="Normal" xfId="0" builtinId="0"/>
    <cellStyle name="Normal 2" xfId="2" xr:uid="{AECC6A8F-0E2A-47D3-B80D-19FE9EA9150F}"/>
    <cellStyle name="Normal 2 2" xfId="5" xr:uid="{910DD9E6-B9B9-4227-A12A-98C61A62E74C}"/>
    <cellStyle name="Normal 3" xfId="6" xr:uid="{25A39CAA-81D0-4C83-A021-A11057BDCB98}"/>
    <cellStyle name="Normal 4" xfId="3" xr:uid="{52BC6F83-AEA1-4D91-BEDC-DCDB77FC615C}"/>
    <cellStyle name="Percent 2" xfId="7" xr:uid="{31562B1E-05E2-4719-AC55-B84F5576C968}"/>
    <cellStyle name="Style 1" xfId="8" xr:uid="{801C5D27-CD58-4EE6-B8AE-23E0FB3547D8}"/>
    <cellStyle name="Style1" xfId="9" xr:uid="{A7A447BF-75EB-4D41-9BA4-E6D38FB9E060}"/>
    <cellStyle name="Style4" xfId="10" xr:uid="{CA25B8F6-61BE-424F-9B90-451AF5743EB9}"/>
    <cellStyle name="Style8" xfId="11" xr:uid="{2AB784EE-9B55-403B-8140-F3951C44F8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E13E-6ECC-40F6-BE16-03C3803BE667}">
  <dimension ref="A1:G316"/>
  <sheetViews>
    <sheetView showGridLines="0" tabSelected="1" workbookViewId="0"/>
  </sheetViews>
  <sheetFormatPr defaultRowHeight="15" x14ac:dyDescent="0.25"/>
  <cols>
    <col min="1" max="1" width="35.7109375" customWidth="1"/>
  </cols>
  <sheetData>
    <row r="1" spans="1:7" x14ac:dyDescent="0.25">
      <c r="A1" s="57" t="s">
        <v>220</v>
      </c>
      <c r="B1" s="56"/>
      <c r="C1" s="56"/>
      <c r="D1" s="56"/>
      <c r="E1" s="56"/>
      <c r="F1" s="56"/>
      <c r="G1" s="56"/>
    </row>
    <row r="2" spans="1:7" x14ac:dyDescent="0.25">
      <c r="A2" s="57"/>
      <c r="B2" s="56"/>
      <c r="C2" s="56"/>
      <c r="D2" s="56"/>
      <c r="E2" s="56"/>
      <c r="F2" s="56"/>
      <c r="G2" s="56"/>
    </row>
    <row r="3" spans="1:7" ht="15.75" x14ac:dyDescent="0.25">
      <c r="A3" s="72" t="s">
        <v>218</v>
      </c>
      <c r="B3" s="72"/>
      <c r="C3" s="72"/>
      <c r="D3" s="72"/>
      <c r="E3" s="72"/>
      <c r="F3" s="72"/>
      <c r="G3" s="72"/>
    </row>
    <row r="4" spans="1:7" x14ac:dyDescent="0.25">
      <c r="A4" s="73" t="s">
        <v>219</v>
      </c>
      <c r="B4" s="73"/>
      <c r="C4" s="73"/>
      <c r="D4" s="73"/>
      <c r="E4" s="73"/>
      <c r="F4" s="73"/>
      <c r="G4" s="73"/>
    </row>
    <row r="5" spans="1:7" ht="3" customHeight="1" x14ac:dyDescent="0.25">
      <c r="A5" s="55"/>
      <c r="B5" s="55"/>
      <c r="C5" s="55"/>
      <c r="D5" s="55"/>
      <c r="E5" s="55"/>
      <c r="F5" s="55"/>
      <c r="G5" s="55"/>
    </row>
    <row r="6" spans="1:7" ht="12" customHeight="1" x14ac:dyDescent="0.25">
      <c r="A6" s="1"/>
      <c r="B6" s="2" t="s">
        <v>0</v>
      </c>
      <c r="C6" s="2" t="s">
        <v>0</v>
      </c>
      <c r="D6" s="2" t="s">
        <v>1</v>
      </c>
      <c r="E6" s="2" t="s">
        <v>1</v>
      </c>
      <c r="F6" s="3" t="s">
        <v>2</v>
      </c>
      <c r="G6" s="3" t="s">
        <v>2</v>
      </c>
    </row>
    <row r="7" spans="1:7" ht="21.75" customHeight="1" x14ac:dyDescent="0.25">
      <c r="A7" s="4"/>
      <c r="B7" s="5" t="s">
        <v>3</v>
      </c>
      <c r="C7" s="5" t="s">
        <v>3</v>
      </c>
      <c r="D7" s="58" t="s">
        <v>221</v>
      </c>
      <c r="E7" s="58" t="s">
        <v>221</v>
      </c>
      <c r="F7" s="59" t="s">
        <v>222</v>
      </c>
      <c r="G7" s="59" t="s">
        <v>222</v>
      </c>
    </row>
    <row r="8" spans="1:7" x14ac:dyDescent="0.25">
      <c r="A8" s="7"/>
      <c r="B8" s="5" t="s">
        <v>4</v>
      </c>
      <c r="C8" s="5" t="s">
        <v>5</v>
      </c>
      <c r="D8" s="5" t="s">
        <v>4</v>
      </c>
      <c r="E8" s="5" t="s">
        <v>5</v>
      </c>
      <c r="F8" s="6" t="s">
        <v>4</v>
      </c>
      <c r="G8" s="6" t="s">
        <v>5</v>
      </c>
    </row>
    <row r="9" spans="1:7" ht="11.25" customHeight="1" x14ac:dyDescent="0.25">
      <c r="A9" s="8" t="s">
        <v>6</v>
      </c>
      <c r="B9" s="9"/>
      <c r="C9" s="9"/>
      <c r="D9" s="9"/>
      <c r="E9" s="9"/>
      <c r="F9" s="10"/>
      <c r="G9" s="10"/>
    </row>
    <row r="10" spans="1:7" ht="11.25" customHeight="1" x14ac:dyDescent="0.25">
      <c r="A10" s="11" t="s">
        <v>7</v>
      </c>
      <c r="B10" s="9"/>
      <c r="C10" s="9"/>
      <c r="D10" s="9"/>
      <c r="E10" s="9"/>
      <c r="F10" s="10"/>
      <c r="G10" s="10"/>
    </row>
    <row r="11" spans="1:7" ht="11.25" customHeight="1" x14ac:dyDescent="0.25">
      <c r="A11" s="12" t="s">
        <v>8</v>
      </c>
      <c r="B11" s="9"/>
      <c r="C11" s="9"/>
      <c r="D11" s="9"/>
      <c r="E11" s="9"/>
      <c r="F11" s="10"/>
      <c r="G11" s="10"/>
    </row>
    <row r="12" spans="1:7" ht="11.25" customHeight="1" x14ac:dyDescent="0.25">
      <c r="A12" s="13" t="s">
        <v>9</v>
      </c>
      <c r="B12" s="9">
        <v>3420</v>
      </c>
      <c r="C12" s="9">
        <v>103641</v>
      </c>
      <c r="D12" s="9">
        <v>4899</v>
      </c>
      <c r="E12" s="9">
        <v>148453</v>
      </c>
      <c r="F12" s="10">
        <v>4876</v>
      </c>
      <c r="G12" s="10">
        <v>143404</v>
      </c>
    </row>
    <row r="13" spans="1:7" ht="11.25" customHeight="1" x14ac:dyDescent="0.25">
      <c r="A13" s="13" t="s">
        <v>10</v>
      </c>
      <c r="B13" s="9">
        <v>956</v>
      </c>
      <c r="C13" s="9">
        <v>57948</v>
      </c>
      <c r="D13" s="9">
        <v>1498</v>
      </c>
      <c r="E13" s="9">
        <v>90758</v>
      </c>
      <c r="F13" s="10">
        <v>1490</v>
      </c>
      <c r="G13" s="10">
        <v>87671</v>
      </c>
    </row>
    <row r="14" spans="1:7" ht="11.25" customHeight="1" x14ac:dyDescent="0.25">
      <c r="A14" s="13" t="s">
        <v>11</v>
      </c>
      <c r="B14" s="9">
        <v>561</v>
      </c>
      <c r="C14" s="9">
        <v>27107</v>
      </c>
      <c r="D14" s="9">
        <v>704</v>
      </c>
      <c r="E14" s="9">
        <v>34476</v>
      </c>
      <c r="F14" s="10">
        <v>709</v>
      </c>
      <c r="G14" s="10">
        <v>33303</v>
      </c>
    </row>
    <row r="15" spans="1:7" ht="11.25" customHeight="1" x14ac:dyDescent="0.25">
      <c r="A15" s="13" t="s">
        <v>12</v>
      </c>
      <c r="B15" s="9">
        <v>298</v>
      </c>
      <c r="C15" s="9">
        <v>42504</v>
      </c>
      <c r="D15" s="9">
        <v>398</v>
      </c>
      <c r="E15" s="9">
        <v>56852</v>
      </c>
      <c r="F15" s="10">
        <v>384</v>
      </c>
      <c r="G15" s="10">
        <v>54918</v>
      </c>
    </row>
    <row r="16" spans="1:7" ht="11.25" customHeight="1" x14ac:dyDescent="0.25">
      <c r="A16" s="13" t="s">
        <v>13</v>
      </c>
      <c r="B16" s="9">
        <v>124</v>
      </c>
      <c r="C16" s="9">
        <v>3766</v>
      </c>
      <c r="D16" s="9">
        <v>194</v>
      </c>
      <c r="E16" s="9">
        <v>5888</v>
      </c>
      <c r="F16" s="10">
        <v>200</v>
      </c>
      <c r="G16" s="10">
        <v>5688</v>
      </c>
    </row>
    <row r="17" spans="1:7" ht="11.25" customHeight="1" x14ac:dyDescent="0.25">
      <c r="A17" s="12"/>
      <c r="B17" s="9"/>
      <c r="C17" s="9"/>
      <c r="D17" s="9"/>
      <c r="E17" s="9"/>
      <c r="F17" s="10"/>
      <c r="G17" s="10"/>
    </row>
    <row r="18" spans="1:7" ht="11.25" customHeight="1" x14ac:dyDescent="0.25">
      <c r="A18" s="12" t="s">
        <v>14</v>
      </c>
      <c r="B18" s="9"/>
      <c r="C18" s="9"/>
      <c r="D18" s="9"/>
      <c r="E18" s="9"/>
      <c r="F18" s="10"/>
      <c r="G18" s="10"/>
    </row>
    <row r="19" spans="1:7" ht="11.25" customHeight="1" x14ac:dyDescent="0.25">
      <c r="A19" s="14" t="s">
        <v>15</v>
      </c>
      <c r="B19" s="9">
        <v>550</v>
      </c>
      <c r="C19" s="9">
        <v>44307</v>
      </c>
      <c r="D19" s="9">
        <v>629</v>
      </c>
      <c r="E19" s="9">
        <v>49471</v>
      </c>
      <c r="F19" s="10">
        <v>681</v>
      </c>
      <c r="G19" s="10">
        <v>53547</v>
      </c>
    </row>
    <row r="20" spans="1:7" ht="11.25" customHeight="1" x14ac:dyDescent="0.25">
      <c r="A20" s="14" t="s">
        <v>16</v>
      </c>
      <c r="B20" s="9">
        <v>56</v>
      </c>
      <c r="C20" s="9">
        <v>1415</v>
      </c>
      <c r="D20" s="9">
        <v>146</v>
      </c>
      <c r="E20" s="9">
        <v>3571</v>
      </c>
      <c r="F20" s="10">
        <v>58</v>
      </c>
      <c r="G20" s="10">
        <v>1415</v>
      </c>
    </row>
    <row r="21" spans="1:7" ht="11.25" customHeight="1" x14ac:dyDescent="0.25">
      <c r="A21" s="14" t="s">
        <v>17</v>
      </c>
      <c r="B21" s="9">
        <v>49</v>
      </c>
      <c r="C21" s="9">
        <v>2506</v>
      </c>
      <c r="D21" s="9">
        <v>124</v>
      </c>
      <c r="E21" s="9">
        <v>6083</v>
      </c>
      <c r="F21" s="10">
        <v>51</v>
      </c>
      <c r="G21" s="10">
        <v>2506</v>
      </c>
    </row>
    <row r="22" spans="1:7" ht="11.25" customHeight="1" x14ac:dyDescent="0.25">
      <c r="A22" s="12"/>
      <c r="B22" s="9"/>
      <c r="C22" s="9"/>
      <c r="D22" s="9"/>
      <c r="E22" s="9"/>
      <c r="F22" s="10"/>
      <c r="G22" s="10"/>
    </row>
    <row r="23" spans="1:7" ht="11.25" customHeight="1" x14ac:dyDescent="0.25">
      <c r="A23" s="12" t="s">
        <v>18</v>
      </c>
      <c r="B23" s="9">
        <v>511</v>
      </c>
      <c r="C23" s="9">
        <v>70155</v>
      </c>
      <c r="D23" s="9">
        <v>752</v>
      </c>
      <c r="E23" s="9">
        <v>103359</v>
      </c>
      <c r="F23" s="10">
        <v>511</v>
      </c>
      <c r="G23" s="10">
        <v>70155</v>
      </c>
    </row>
    <row r="24" spans="1:7" ht="11.25" customHeight="1" x14ac:dyDescent="0.25">
      <c r="A24" s="12" t="s">
        <v>19</v>
      </c>
      <c r="B24" s="9">
        <v>68</v>
      </c>
      <c r="C24" s="9">
        <v>13677</v>
      </c>
      <c r="D24" s="9">
        <v>59</v>
      </c>
      <c r="E24" s="9">
        <v>11822</v>
      </c>
      <c r="F24" s="10">
        <v>68</v>
      </c>
      <c r="G24" s="10">
        <v>13677</v>
      </c>
    </row>
    <row r="25" spans="1:7" ht="11.25" customHeight="1" x14ac:dyDescent="0.25">
      <c r="A25" s="12" t="s">
        <v>20</v>
      </c>
      <c r="B25" s="9"/>
      <c r="C25" s="9"/>
      <c r="D25" s="9"/>
      <c r="E25" s="9"/>
      <c r="F25" s="10"/>
      <c r="G25" s="10"/>
    </row>
    <row r="26" spans="1:7" ht="11.25" customHeight="1" x14ac:dyDescent="0.25">
      <c r="A26" s="15" t="s">
        <v>21</v>
      </c>
      <c r="B26" s="9">
        <v>44</v>
      </c>
      <c r="C26" s="9">
        <v>10402</v>
      </c>
      <c r="D26" s="9">
        <v>44</v>
      </c>
      <c r="E26" s="9">
        <v>9631</v>
      </c>
      <c r="F26" s="10">
        <v>54</v>
      </c>
      <c r="G26" s="10">
        <v>12000</v>
      </c>
    </row>
    <row r="27" spans="1:7" ht="11.25" customHeight="1" x14ac:dyDescent="0.25">
      <c r="A27" s="15" t="s">
        <v>22</v>
      </c>
      <c r="B27" s="9">
        <v>6</v>
      </c>
      <c r="C27" s="9">
        <v>1400</v>
      </c>
      <c r="D27" s="9">
        <v>16</v>
      </c>
      <c r="E27" s="9">
        <v>3527</v>
      </c>
      <c r="F27" s="10">
        <v>8</v>
      </c>
      <c r="G27" s="10">
        <v>1700</v>
      </c>
    </row>
    <row r="28" spans="1:7" ht="11.25" customHeight="1" x14ac:dyDescent="0.25">
      <c r="A28" s="12"/>
      <c r="B28" s="9"/>
      <c r="C28" s="9"/>
      <c r="D28" s="9"/>
      <c r="E28" s="9"/>
      <c r="F28" s="10"/>
      <c r="G28" s="10"/>
    </row>
    <row r="29" spans="1:7" ht="11.25" customHeight="1" x14ac:dyDescent="0.25">
      <c r="A29" s="12" t="s">
        <v>23</v>
      </c>
      <c r="B29" s="9">
        <v>20</v>
      </c>
      <c r="C29" s="9">
        <v>1467</v>
      </c>
      <c r="D29" s="9">
        <v>27</v>
      </c>
      <c r="E29" s="9">
        <v>1960</v>
      </c>
      <c r="F29" s="10">
        <v>22</v>
      </c>
      <c r="G29" s="10">
        <v>1600</v>
      </c>
    </row>
    <row r="30" spans="1:7" ht="11.25" customHeight="1" x14ac:dyDescent="0.25">
      <c r="A30" s="12" t="s">
        <v>24</v>
      </c>
      <c r="B30" s="9">
        <v>10</v>
      </c>
      <c r="C30" s="9">
        <v>7584</v>
      </c>
      <c r="D30" s="9">
        <v>8</v>
      </c>
      <c r="E30" s="9">
        <v>5924</v>
      </c>
      <c r="F30" s="10">
        <v>12</v>
      </c>
      <c r="G30" s="10">
        <v>9000</v>
      </c>
    </row>
    <row r="31" spans="1:7" ht="11.25" customHeight="1" x14ac:dyDescent="0.25">
      <c r="A31" s="12" t="s">
        <v>25</v>
      </c>
      <c r="B31" s="9"/>
      <c r="C31" s="9"/>
      <c r="D31" s="9"/>
      <c r="E31" s="9"/>
      <c r="F31" s="10"/>
      <c r="G31" s="10"/>
    </row>
    <row r="32" spans="1:7" ht="11.25" customHeight="1" x14ac:dyDescent="0.25">
      <c r="A32" s="15" t="s">
        <v>26</v>
      </c>
      <c r="B32" s="9">
        <v>8</v>
      </c>
      <c r="C32" s="9">
        <v>1884</v>
      </c>
      <c r="D32" s="9">
        <v>11</v>
      </c>
      <c r="E32" s="9">
        <v>1661</v>
      </c>
      <c r="F32" s="10">
        <v>10</v>
      </c>
      <c r="G32" s="10">
        <v>1623</v>
      </c>
    </row>
    <row r="33" spans="1:7" ht="11.25" customHeight="1" x14ac:dyDescent="0.25">
      <c r="A33" s="15" t="s">
        <v>27</v>
      </c>
      <c r="B33" s="9">
        <v>5</v>
      </c>
      <c r="C33" s="9">
        <v>2746</v>
      </c>
      <c r="D33" s="9">
        <v>2</v>
      </c>
      <c r="E33" s="9">
        <v>1030</v>
      </c>
      <c r="F33" s="10">
        <v>4</v>
      </c>
      <c r="G33" s="10">
        <v>2206</v>
      </c>
    </row>
    <row r="34" spans="1:7" ht="11.25" customHeight="1" x14ac:dyDescent="0.25">
      <c r="A34" s="12"/>
      <c r="B34" s="9"/>
      <c r="C34" s="9"/>
      <c r="D34" s="9"/>
      <c r="E34" s="9"/>
      <c r="F34" s="10"/>
      <c r="G34" s="10"/>
    </row>
    <row r="35" spans="1:7" ht="11.25" customHeight="1" x14ac:dyDescent="0.25">
      <c r="A35" s="12" t="s">
        <v>28</v>
      </c>
      <c r="B35" s="9"/>
      <c r="C35" s="9"/>
      <c r="D35" s="9"/>
      <c r="E35" s="9"/>
      <c r="F35" s="10"/>
      <c r="G35" s="10"/>
    </row>
    <row r="36" spans="1:7" ht="11.25" customHeight="1" x14ac:dyDescent="0.25">
      <c r="A36" s="15" t="s">
        <v>29</v>
      </c>
      <c r="B36" s="9">
        <v>4</v>
      </c>
      <c r="C36" s="9">
        <v>612</v>
      </c>
      <c r="D36" s="9">
        <v>3</v>
      </c>
      <c r="E36" s="9">
        <v>544</v>
      </c>
      <c r="F36" s="10">
        <v>5</v>
      </c>
      <c r="G36" s="10">
        <v>830</v>
      </c>
    </row>
    <row r="37" spans="1:7" ht="11.25" customHeight="1" x14ac:dyDescent="0.25">
      <c r="A37" s="12" t="s">
        <v>30</v>
      </c>
      <c r="B37" s="9">
        <v>2</v>
      </c>
      <c r="C37" s="9">
        <v>654</v>
      </c>
      <c r="D37" s="9">
        <v>3</v>
      </c>
      <c r="E37" s="9">
        <v>745</v>
      </c>
      <c r="F37" s="10">
        <v>4</v>
      </c>
      <c r="G37" s="10">
        <v>1000</v>
      </c>
    </row>
    <row r="38" spans="1:7" ht="11.25" customHeight="1" x14ac:dyDescent="0.25">
      <c r="A38" s="12" t="s">
        <v>31</v>
      </c>
      <c r="B38" s="4"/>
      <c r="C38" s="4"/>
      <c r="D38" s="4"/>
      <c r="E38" s="4"/>
      <c r="F38" s="16"/>
      <c r="G38" s="16"/>
    </row>
    <row r="39" spans="1:7" ht="11.25" customHeight="1" x14ac:dyDescent="0.25">
      <c r="A39" s="15" t="s">
        <v>29</v>
      </c>
      <c r="B39" s="9">
        <v>3</v>
      </c>
      <c r="C39" s="9">
        <v>585</v>
      </c>
      <c r="D39" s="9">
        <v>4</v>
      </c>
      <c r="E39" s="9">
        <v>742</v>
      </c>
      <c r="F39" s="10">
        <v>3</v>
      </c>
      <c r="G39" s="10">
        <v>600</v>
      </c>
    </row>
    <row r="40" spans="1:7" ht="11.25" customHeight="1" x14ac:dyDescent="0.25">
      <c r="A40" s="17" t="s">
        <v>32</v>
      </c>
      <c r="B40" s="18">
        <f t="shared" ref="B40:F40" si="0">SUM(B12:B39)</f>
        <v>6695</v>
      </c>
      <c r="C40" s="18"/>
      <c r="D40" s="18">
        <f t="shared" si="0"/>
        <v>9521</v>
      </c>
      <c r="E40" s="18"/>
      <c r="F40" s="19">
        <f t="shared" si="0"/>
        <v>9150</v>
      </c>
      <c r="G40" s="19"/>
    </row>
    <row r="41" spans="1:7" ht="11.25" customHeight="1" x14ac:dyDescent="0.25">
      <c r="A41" s="17"/>
      <c r="B41" s="18"/>
      <c r="C41" s="18"/>
      <c r="D41" s="18"/>
      <c r="E41" s="18"/>
      <c r="F41" s="19"/>
      <c r="G41" s="19"/>
    </row>
    <row r="42" spans="1:7" ht="11.25" customHeight="1" x14ac:dyDescent="0.25">
      <c r="A42" s="8" t="s">
        <v>33</v>
      </c>
      <c r="B42" s="9"/>
      <c r="C42" s="9"/>
      <c r="D42" s="9"/>
      <c r="E42" s="9"/>
      <c r="F42" s="10"/>
      <c r="G42" s="10"/>
    </row>
    <row r="43" spans="1:7" ht="11.25" customHeight="1" x14ac:dyDescent="0.25">
      <c r="A43" s="12" t="s">
        <v>34</v>
      </c>
      <c r="B43" s="9"/>
      <c r="C43" s="9"/>
      <c r="D43" s="9"/>
      <c r="E43" s="9"/>
      <c r="F43" s="10"/>
      <c r="G43" s="10"/>
    </row>
    <row r="44" spans="1:7" ht="11.25" customHeight="1" x14ac:dyDescent="0.25">
      <c r="A44" s="15" t="s">
        <v>35</v>
      </c>
      <c r="B44" s="9">
        <v>459.51400000000001</v>
      </c>
      <c r="C44" s="9">
        <v>3772</v>
      </c>
      <c r="D44" s="9">
        <v>467.74900000000002</v>
      </c>
      <c r="E44" s="9">
        <v>3837</v>
      </c>
      <c r="F44" s="10">
        <v>473.4</v>
      </c>
      <c r="G44" s="10">
        <v>3886</v>
      </c>
    </row>
    <row r="45" spans="1:7" ht="11.25" customHeight="1" x14ac:dyDescent="0.25">
      <c r="A45" s="12" t="s">
        <v>36</v>
      </c>
      <c r="B45" s="9"/>
      <c r="C45" s="9"/>
      <c r="D45" s="9"/>
      <c r="E45" s="9"/>
      <c r="F45" s="10"/>
      <c r="G45" s="10"/>
    </row>
    <row r="46" spans="1:7" ht="11.25" customHeight="1" x14ac:dyDescent="0.25">
      <c r="A46" s="15" t="s">
        <v>37</v>
      </c>
      <c r="B46" s="9">
        <v>315.178</v>
      </c>
      <c r="C46" s="9">
        <v>3334</v>
      </c>
      <c r="D46" s="9">
        <v>320.77199999999999</v>
      </c>
      <c r="E46" s="9">
        <v>3393</v>
      </c>
      <c r="F46" s="10">
        <v>324.7</v>
      </c>
      <c r="G46" s="10">
        <v>3435</v>
      </c>
    </row>
    <row r="47" spans="1:7" ht="11.25" customHeight="1" x14ac:dyDescent="0.25">
      <c r="A47" s="12" t="s">
        <v>38</v>
      </c>
      <c r="B47" s="9">
        <v>119.48399999999999</v>
      </c>
      <c r="C47" s="9">
        <v>183</v>
      </c>
      <c r="D47" s="9">
        <v>222.58600000000001</v>
      </c>
      <c r="E47" s="9">
        <v>213</v>
      </c>
      <c r="F47" s="10">
        <v>250</v>
      </c>
      <c r="G47" s="10">
        <v>215</v>
      </c>
    </row>
    <row r="48" spans="1:7" ht="11.25" customHeight="1" x14ac:dyDescent="0.25">
      <c r="A48" s="17" t="s">
        <v>32</v>
      </c>
      <c r="B48" s="18">
        <f>SUM(B43:B47)</f>
        <v>894.17600000000004</v>
      </c>
      <c r="C48" s="18"/>
      <c r="D48" s="18">
        <f>SUM(D43:D47)</f>
        <v>1011.107</v>
      </c>
      <c r="E48" s="18"/>
      <c r="F48" s="19">
        <f>SUM(F43:F47)</f>
        <v>1048.0999999999999</v>
      </c>
      <c r="G48" s="19"/>
    </row>
    <row r="49" spans="1:7" ht="11.25" customHeight="1" x14ac:dyDescent="0.25">
      <c r="A49" s="17"/>
      <c r="B49" s="18"/>
      <c r="C49" s="18"/>
      <c r="D49" s="18"/>
      <c r="E49" s="18"/>
      <c r="F49" s="19"/>
      <c r="G49" s="19"/>
    </row>
    <row r="50" spans="1:7" ht="11.25" customHeight="1" x14ac:dyDescent="0.25">
      <c r="A50" s="8" t="s">
        <v>39</v>
      </c>
      <c r="B50" s="9"/>
      <c r="C50" s="9"/>
      <c r="D50" s="9"/>
      <c r="E50" s="9"/>
      <c r="F50" s="10"/>
      <c r="G50" s="10"/>
    </row>
    <row r="51" spans="1:7" ht="11.25" customHeight="1" x14ac:dyDescent="0.25">
      <c r="A51" s="12" t="s">
        <v>40</v>
      </c>
      <c r="B51" s="9"/>
      <c r="C51" s="9"/>
      <c r="D51" s="9"/>
      <c r="E51" s="9"/>
      <c r="F51" s="10"/>
      <c r="G51" s="10"/>
    </row>
    <row r="52" spans="1:7" ht="11.25" customHeight="1" x14ac:dyDescent="0.25">
      <c r="A52" s="15" t="s">
        <v>41</v>
      </c>
      <c r="B52" s="9">
        <v>342.79482000000002</v>
      </c>
      <c r="C52" s="9">
        <v>2982</v>
      </c>
      <c r="D52" s="9">
        <v>304.11734999999999</v>
      </c>
      <c r="E52" s="9">
        <v>3048</v>
      </c>
      <c r="F52" s="20">
        <v>320</v>
      </c>
      <c r="G52" s="10">
        <v>3115</v>
      </c>
    </row>
    <row r="53" spans="1:7" ht="11.25" customHeight="1" x14ac:dyDescent="0.25">
      <c r="A53" s="12" t="s">
        <v>42</v>
      </c>
      <c r="B53" s="9"/>
      <c r="C53" s="9"/>
      <c r="D53" s="9"/>
      <c r="E53" s="9"/>
      <c r="F53" s="10"/>
      <c r="G53" s="10"/>
    </row>
    <row r="54" spans="1:7" ht="11.25" customHeight="1" x14ac:dyDescent="0.25">
      <c r="A54" s="15" t="s">
        <v>41</v>
      </c>
      <c r="B54" s="9">
        <v>293.41561999999999</v>
      </c>
      <c r="C54" s="9">
        <v>3646</v>
      </c>
      <c r="D54" s="9">
        <v>354.49988000000002</v>
      </c>
      <c r="E54" s="9">
        <v>3683</v>
      </c>
      <c r="F54" s="20">
        <v>375</v>
      </c>
      <c r="G54" s="10">
        <v>3720</v>
      </c>
    </row>
    <row r="55" spans="1:7" ht="11.25" customHeight="1" x14ac:dyDescent="0.25">
      <c r="A55" s="12" t="s">
        <v>43</v>
      </c>
      <c r="B55" s="9">
        <v>58.182389999999998</v>
      </c>
      <c r="C55" s="9">
        <v>83</v>
      </c>
      <c r="D55" s="9">
        <v>40.510669999999998</v>
      </c>
      <c r="E55" s="9">
        <v>61</v>
      </c>
      <c r="F55" s="10">
        <v>48</v>
      </c>
      <c r="G55" s="10">
        <v>70</v>
      </c>
    </row>
    <row r="56" spans="1:7" ht="11.25" customHeight="1" x14ac:dyDescent="0.25">
      <c r="A56" s="17" t="s">
        <v>32</v>
      </c>
      <c r="B56" s="18">
        <f>SUM(B52:B55)</f>
        <v>694.39283</v>
      </c>
      <c r="C56" s="18"/>
      <c r="D56" s="18">
        <f>SUM(D52:D55)</f>
        <v>699.12790000000007</v>
      </c>
      <c r="E56" s="18"/>
      <c r="F56" s="21">
        <f>SUM(F52:F55)</f>
        <v>743</v>
      </c>
      <c r="G56" s="10"/>
    </row>
    <row r="57" spans="1:7" ht="11.25" customHeight="1" x14ac:dyDescent="0.25">
      <c r="A57" s="17"/>
      <c r="B57" s="18"/>
      <c r="C57" s="18"/>
      <c r="D57" s="18"/>
      <c r="E57" s="18"/>
      <c r="F57" s="19"/>
      <c r="G57" s="19"/>
    </row>
    <row r="58" spans="1:7" ht="11.25" customHeight="1" x14ac:dyDescent="0.25">
      <c r="A58" s="8" t="s">
        <v>44</v>
      </c>
      <c r="B58" s="9"/>
      <c r="C58" s="9"/>
      <c r="D58" s="9"/>
      <c r="E58" s="9"/>
      <c r="F58" s="10"/>
      <c r="G58" s="10"/>
    </row>
    <row r="59" spans="1:7" ht="11.25" customHeight="1" x14ac:dyDescent="0.25">
      <c r="A59" s="12" t="s">
        <v>45</v>
      </c>
      <c r="B59" s="9">
        <v>220504</v>
      </c>
      <c r="C59" s="9">
        <v>29179</v>
      </c>
      <c r="D59" s="9">
        <v>215209</v>
      </c>
      <c r="E59" s="9">
        <v>28723</v>
      </c>
      <c r="F59" s="10">
        <v>217084.435</v>
      </c>
      <c r="G59" s="10">
        <v>28764</v>
      </c>
    </row>
    <row r="60" spans="1:7" ht="11.25" customHeight="1" x14ac:dyDescent="0.25">
      <c r="A60" s="12" t="s">
        <v>46</v>
      </c>
      <c r="B60" s="9">
        <v>24230.28</v>
      </c>
      <c r="C60" s="9">
        <v>310228</v>
      </c>
      <c r="D60" s="9">
        <v>24765</v>
      </c>
      <c r="E60" s="9">
        <v>310150</v>
      </c>
      <c r="F60" s="10">
        <v>27456</v>
      </c>
      <c r="G60" s="10">
        <v>335000</v>
      </c>
    </row>
    <row r="61" spans="1:7" ht="11.25" customHeight="1" x14ac:dyDescent="0.25">
      <c r="A61" s="12" t="s">
        <v>47</v>
      </c>
      <c r="B61" s="9"/>
      <c r="C61" s="9"/>
      <c r="D61" s="9"/>
      <c r="E61" s="9"/>
      <c r="F61" s="10"/>
      <c r="G61" s="10"/>
    </row>
    <row r="62" spans="1:7" ht="11.25" customHeight="1" x14ac:dyDescent="0.25">
      <c r="A62" s="15" t="s">
        <v>48</v>
      </c>
      <c r="B62" s="9">
        <v>290</v>
      </c>
      <c r="C62" s="9">
        <v>22076</v>
      </c>
      <c r="D62" s="9">
        <v>194</v>
      </c>
      <c r="E62" s="9">
        <v>15109</v>
      </c>
      <c r="F62" s="10">
        <v>225</v>
      </c>
      <c r="G62" s="10">
        <v>17500</v>
      </c>
    </row>
    <row r="63" spans="1:7" ht="11.25" customHeight="1" x14ac:dyDescent="0.25">
      <c r="A63" s="12" t="s">
        <v>49</v>
      </c>
      <c r="B63" s="9">
        <v>178</v>
      </c>
      <c r="C63" s="9">
        <v>17</v>
      </c>
      <c r="D63" s="9">
        <v>94</v>
      </c>
      <c r="E63" s="9">
        <v>12</v>
      </c>
      <c r="F63" s="10">
        <v>94</v>
      </c>
      <c r="G63" s="10">
        <v>11</v>
      </c>
    </row>
    <row r="64" spans="1:7" ht="11.25" customHeight="1" x14ac:dyDescent="0.25">
      <c r="A64" s="12" t="s">
        <v>50</v>
      </c>
      <c r="B64" s="9">
        <v>81.7</v>
      </c>
      <c r="C64" s="9">
        <v>12</v>
      </c>
      <c r="D64" s="9">
        <v>4.1790000000000003</v>
      </c>
      <c r="E64" s="9">
        <v>2</v>
      </c>
      <c r="F64" s="10">
        <v>38</v>
      </c>
      <c r="G64" s="10">
        <v>5</v>
      </c>
    </row>
    <row r="65" spans="1:7" ht="11.25" customHeight="1" x14ac:dyDescent="0.25">
      <c r="A65" s="12" t="s">
        <v>51</v>
      </c>
      <c r="B65" s="9">
        <v>1</v>
      </c>
      <c r="C65" s="9">
        <v>1</v>
      </c>
      <c r="D65" s="9">
        <v>0</v>
      </c>
      <c r="E65" s="9">
        <v>0</v>
      </c>
      <c r="F65" s="10">
        <v>5</v>
      </c>
      <c r="G65" s="10">
        <v>2</v>
      </c>
    </row>
    <row r="66" spans="1:7" ht="11.25" customHeight="1" x14ac:dyDescent="0.25">
      <c r="A66" s="22" t="s">
        <v>52</v>
      </c>
      <c r="B66" s="9">
        <v>18</v>
      </c>
      <c r="C66" s="9">
        <v>10</v>
      </c>
      <c r="D66" s="9">
        <v>6</v>
      </c>
      <c r="E66" s="9">
        <v>2</v>
      </c>
      <c r="F66" s="10">
        <v>3</v>
      </c>
      <c r="G66" s="10">
        <v>1</v>
      </c>
    </row>
    <row r="67" spans="1:7" ht="11.25" customHeight="1" x14ac:dyDescent="0.25">
      <c r="A67" s="17" t="s">
        <v>32</v>
      </c>
      <c r="B67" s="18">
        <f>SUM(B59:B66)</f>
        <v>245302.98</v>
      </c>
      <c r="C67" s="18"/>
      <c r="D67" s="18">
        <f>SUM(D59:D66)</f>
        <v>240272.179</v>
      </c>
      <c r="E67" s="18"/>
      <c r="F67" s="19">
        <f>SUM(F59:F66)</f>
        <v>244905.435</v>
      </c>
      <c r="G67" s="19"/>
    </row>
    <row r="68" spans="1:7" ht="11.25" customHeight="1" x14ac:dyDescent="0.25">
      <c r="A68" s="17"/>
      <c r="B68" s="18"/>
      <c r="C68" s="18"/>
      <c r="D68" s="18"/>
      <c r="E68" s="18"/>
      <c r="F68" s="19"/>
      <c r="G68" s="19"/>
    </row>
    <row r="69" spans="1:7" ht="11.25" customHeight="1" x14ac:dyDescent="0.25">
      <c r="A69" s="8" t="s">
        <v>53</v>
      </c>
      <c r="B69" s="9"/>
      <c r="C69" s="9"/>
      <c r="D69" s="9"/>
      <c r="E69" s="9"/>
      <c r="F69" s="10"/>
      <c r="G69" s="10"/>
    </row>
    <row r="70" spans="1:7" ht="11.25" customHeight="1" x14ac:dyDescent="0.25">
      <c r="A70" s="12" t="s">
        <v>54</v>
      </c>
      <c r="B70" s="9"/>
      <c r="C70" s="9"/>
      <c r="D70" s="9"/>
      <c r="E70" s="9"/>
      <c r="F70" s="10"/>
      <c r="G70" s="10"/>
    </row>
    <row r="71" spans="1:7" ht="11.25" customHeight="1" x14ac:dyDescent="0.25">
      <c r="A71" s="14" t="s">
        <v>55</v>
      </c>
      <c r="B71" s="9">
        <f>6858357.5*0.001</f>
        <v>6858.3575000000001</v>
      </c>
      <c r="C71" s="9">
        <v>30360</v>
      </c>
      <c r="D71" s="9">
        <f>8081767.5*0.001</f>
        <v>8081.7674999999999</v>
      </c>
      <c r="E71" s="9">
        <v>33304</v>
      </c>
      <c r="F71" s="10">
        <f>8249007*0.001</f>
        <v>8249.0069999999996</v>
      </c>
      <c r="G71" s="10">
        <v>35119</v>
      </c>
    </row>
    <row r="72" spans="1:7" ht="11.25" customHeight="1" x14ac:dyDescent="0.25">
      <c r="A72" s="14" t="s">
        <v>56</v>
      </c>
      <c r="B72" s="9">
        <f>3491400*0.001</f>
        <v>3491.4</v>
      </c>
      <c r="C72" s="9">
        <v>30360</v>
      </c>
      <c r="D72" s="9">
        <f>3829960*0.001</f>
        <v>3829.96</v>
      </c>
      <c r="E72" s="9">
        <v>33304</v>
      </c>
      <c r="F72" s="10">
        <f>4038685*0.001</f>
        <v>4038.6849999999999</v>
      </c>
      <c r="G72" s="10">
        <v>35119</v>
      </c>
    </row>
    <row r="73" spans="1:7" ht="11.25" customHeight="1" x14ac:dyDescent="0.25">
      <c r="A73" s="14" t="s">
        <v>57</v>
      </c>
      <c r="B73" s="9">
        <f>29862*0.001</f>
        <v>29.862000000000002</v>
      </c>
      <c r="C73" s="9">
        <v>378</v>
      </c>
      <c r="D73" s="9">
        <f>31837*0.001</f>
        <v>31.837</v>
      </c>
      <c r="E73" s="9">
        <v>403</v>
      </c>
      <c r="F73" s="10">
        <f>32469*0.001</f>
        <v>32.469000000000001</v>
      </c>
      <c r="G73" s="10">
        <v>411</v>
      </c>
    </row>
    <row r="74" spans="1:7" ht="11.25" customHeight="1" x14ac:dyDescent="0.25">
      <c r="A74" s="12"/>
      <c r="B74" s="9"/>
      <c r="C74" s="9"/>
      <c r="D74" s="9"/>
      <c r="E74" s="9"/>
      <c r="F74" s="10"/>
      <c r="G74" s="10"/>
    </row>
    <row r="75" spans="1:7" ht="11.25" customHeight="1" x14ac:dyDescent="0.25">
      <c r="A75" s="12" t="s">
        <v>58</v>
      </c>
      <c r="B75" s="9"/>
      <c r="C75" s="9"/>
      <c r="D75" s="9"/>
      <c r="E75" s="9"/>
      <c r="F75" s="10"/>
      <c r="G75" s="10"/>
    </row>
    <row r="76" spans="1:7" ht="11.25" customHeight="1" x14ac:dyDescent="0.25">
      <c r="A76" s="14" t="s">
        <v>59</v>
      </c>
      <c r="B76" s="9">
        <f>2422701.15*0.001</f>
        <v>2422.7011499999999</v>
      </c>
      <c r="C76" s="9">
        <v>1376</v>
      </c>
      <c r="D76" s="9">
        <f>2132527*0.001</f>
        <v>2132.527</v>
      </c>
      <c r="E76" s="9">
        <v>1338</v>
      </c>
      <c r="F76" s="10">
        <f>1942522*0.001</f>
        <v>1942.5219999999999</v>
      </c>
      <c r="G76" s="10">
        <v>1348</v>
      </c>
    </row>
    <row r="77" spans="1:7" ht="11.25" customHeight="1" x14ac:dyDescent="0.25">
      <c r="A77" s="14" t="s">
        <v>60</v>
      </c>
      <c r="B77" s="9">
        <f>495211.5*0.001</f>
        <v>495.2115</v>
      </c>
      <c r="C77" s="9">
        <v>285</v>
      </c>
      <c r="D77" s="9">
        <f>437095*0.001</f>
        <v>437.09500000000003</v>
      </c>
      <c r="E77" s="9">
        <v>286</v>
      </c>
      <c r="F77" s="10">
        <f>386809*0.001</f>
        <v>386.80900000000003</v>
      </c>
      <c r="G77" s="10">
        <v>280</v>
      </c>
    </row>
    <row r="78" spans="1:7" ht="11.25" customHeight="1" x14ac:dyDescent="0.25">
      <c r="A78" s="14" t="s">
        <v>61</v>
      </c>
      <c r="B78" s="9">
        <f>42088.5*0.001</f>
        <v>42.088500000000003</v>
      </c>
      <c r="C78" s="9">
        <v>25</v>
      </c>
      <c r="D78" s="9">
        <f>46569*0.001</f>
        <v>46.569000000000003</v>
      </c>
      <c r="E78" s="9">
        <v>31</v>
      </c>
      <c r="F78" s="10">
        <f>39379*0.001</f>
        <v>39.378999999999998</v>
      </c>
      <c r="G78" s="10">
        <v>29</v>
      </c>
    </row>
    <row r="79" spans="1:7" ht="11.25" customHeight="1" x14ac:dyDescent="0.25">
      <c r="A79" s="17" t="s">
        <v>32</v>
      </c>
      <c r="B79" s="18">
        <f>SUM(B71:B78)</f>
        <v>13339.620649999997</v>
      </c>
      <c r="C79" s="18"/>
      <c r="D79" s="18">
        <f>SUM(D71:D78)</f>
        <v>14559.755499999999</v>
      </c>
      <c r="E79" s="18"/>
      <c r="F79" s="19">
        <f>SUM(F71:F78)</f>
        <v>14688.870999999997</v>
      </c>
      <c r="G79" s="19"/>
    </row>
    <row r="80" spans="1:7" ht="11.25" customHeight="1" x14ac:dyDescent="0.25">
      <c r="A80" s="17"/>
      <c r="B80" s="9"/>
      <c r="C80" s="9"/>
      <c r="D80" s="9"/>
      <c r="E80" s="9"/>
      <c r="F80" s="10"/>
      <c r="G80" s="10"/>
    </row>
    <row r="81" spans="1:7" ht="11.25" customHeight="1" x14ac:dyDescent="0.25">
      <c r="A81" s="8" t="s">
        <v>62</v>
      </c>
      <c r="B81" s="9"/>
      <c r="C81" s="9"/>
      <c r="D81" s="9"/>
      <c r="E81" s="9"/>
      <c r="F81" s="10"/>
      <c r="G81" s="10"/>
    </row>
    <row r="82" spans="1:7" ht="11.25" customHeight="1" x14ac:dyDescent="0.25">
      <c r="A82" s="12" t="s">
        <v>63</v>
      </c>
      <c r="B82" s="9"/>
      <c r="C82" s="9"/>
      <c r="D82" s="9"/>
      <c r="E82" s="9"/>
      <c r="F82" s="10"/>
      <c r="G82" s="10"/>
    </row>
    <row r="83" spans="1:7" ht="11.25" customHeight="1" x14ac:dyDescent="0.25">
      <c r="A83" s="14" t="s">
        <v>64</v>
      </c>
      <c r="B83" s="9">
        <v>102232</v>
      </c>
      <c r="C83" s="9">
        <v>230662</v>
      </c>
      <c r="D83" s="9">
        <v>105537</v>
      </c>
      <c r="E83" s="9">
        <v>241533</v>
      </c>
      <c r="F83" s="10">
        <v>113184</v>
      </c>
      <c r="G83" s="10">
        <v>243224</v>
      </c>
    </row>
    <row r="84" spans="1:7" ht="11.25" customHeight="1" x14ac:dyDescent="0.25">
      <c r="A84" s="14" t="s">
        <v>65</v>
      </c>
      <c r="B84" s="9">
        <v>21901</v>
      </c>
      <c r="C84" s="9">
        <v>228014</v>
      </c>
      <c r="D84" s="9">
        <v>20661</v>
      </c>
      <c r="E84" s="9">
        <v>240723</v>
      </c>
      <c r="F84" s="10">
        <v>22158</v>
      </c>
      <c r="G84" s="10">
        <v>242408</v>
      </c>
    </row>
    <row r="85" spans="1:7" ht="11.25" customHeight="1" x14ac:dyDescent="0.25">
      <c r="A85" s="12"/>
      <c r="B85" s="9"/>
      <c r="C85" s="9"/>
      <c r="D85" s="9"/>
      <c r="E85" s="9"/>
      <c r="F85" s="10"/>
      <c r="G85" s="10"/>
    </row>
    <row r="86" spans="1:7" ht="11.25" customHeight="1" x14ac:dyDescent="0.25">
      <c r="A86" s="12" t="s">
        <v>66</v>
      </c>
      <c r="B86" s="9"/>
      <c r="C86" s="9"/>
      <c r="D86" s="9"/>
      <c r="E86" s="9"/>
      <c r="F86" s="10"/>
      <c r="G86" s="10"/>
    </row>
    <row r="87" spans="1:7" ht="11.25" customHeight="1" x14ac:dyDescent="0.25">
      <c r="A87" s="15" t="s">
        <v>67</v>
      </c>
      <c r="B87" s="9">
        <v>1972</v>
      </c>
      <c r="C87" s="9">
        <v>2729</v>
      </c>
      <c r="D87" s="9">
        <v>1868</v>
      </c>
      <c r="E87" s="9">
        <v>2587</v>
      </c>
      <c r="F87" s="10">
        <v>1916</v>
      </c>
      <c r="G87" s="10">
        <v>2610</v>
      </c>
    </row>
    <row r="88" spans="1:7" ht="11.25" customHeight="1" x14ac:dyDescent="0.25">
      <c r="A88" s="15" t="s">
        <v>68</v>
      </c>
      <c r="B88" s="9">
        <v>1285</v>
      </c>
      <c r="C88" s="9">
        <v>1604</v>
      </c>
      <c r="D88" s="9">
        <v>1224</v>
      </c>
      <c r="E88" s="9">
        <v>1538</v>
      </c>
      <c r="F88" s="10">
        <v>1256</v>
      </c>
      <c r="G88" s="10">
        <v>1550</v>
      </c>
    </row>
    <row r="89" spans="1:7" ht="11.25" customHeight="1" x14ac:dyDescent="0.25">
      <c r="A89" s="12"/>
      <c r="B89" s="9"/>
      <c r="C89" s="9"/>
      <c r="D89" s="9"/>
      <c r="E89" s="9"/>
      <c r="F89" s="10"/>
      <c r="G89" s="10"/>
    </row>
    <row r="90" spans="1:7" ht="11.25" customHeight="1" x14ac:dyDescent="0.25">
      <c r="A90" s="12" t="s">
        <v>69</v>
      </c>
      <c r="B90" s="9">
        <v>3305</v>
      </c>
      <c r="C90" s="9">
        <v>5153</v>
      </c>
      <c r="D90" s="9">
        <v>2223</v>
      </c>
      <c r="E90" s="9">
        <v>6598</v>
      </c>
      <c r="F90" s="10">
        <v>2185</v>
      </c>
      <c r="G90" s="10">
        <v>6650</v>
      </c>
    </row>
    <row r="91" spans="1:7" ht="11.25" customHeight="1" x14ac:dyDescent="0.25">
      <c r="A91" s="17" t="s">
        <v>32</v>
      </c>
      <c r="B91" s="18">
        <f>SUM(B83:B90)</f>
        <v>130695</v>
      </c>
      <c r="C91" s="18"/>
      <c r="D91" s="18">
        <f>SUM(D83:D90)</f>
        <v>131513</v>
      </c>
      <c r="E91" s="18"/>
      <c r="F91" s="19">
        <f>SUM(F83:F90)</f>
        <v>140699</v>
      </c>
      <c r="G91" s="19"/>
    </row>
    <row r="92" spans="1:7" ht="11.25" customHeight="1" x14ac:dyDescent="0.25">
      <c r="A92" s="12"/>
      <c r="B92" s="9"/>
      <c r="C92" s="9"/>
      <c r="D92" s="9"/>
      <c r="E92" s="9"/>
      <c r="F92" s="10"/>
      <c r="G92" s="10"/>
    </row>
    <row r="93" spans="1:7" ht="11.25" customHeight="1" x14ac:dyDescent="0.25">
      <c r="A93" s="8" t="s">
        <v>70</v>
      </c>
      <c r="B93" s="9"/>
      <c r="C93" s="9"/>
      <c r="D93" s="9"/>
      <c r="E93" s="9"/>
      <c r="F93" s="10"/>
      <c r="G93" s="10"/>
    </row>
    <row r="94" spans="1:7" ht="11.25" customHeight="1" x14ac:dyDescent="0.25">
      <c r="A94" s="4" t="s">
        <v>71</v>
      </c>
      <c r="B94" s="9">
        <v>16.643999999999998</v>
      </c>
      <c r="C94" s="9">
        <v>8332</v>
      </c>
      <c r="D94" s="9">
        <v>4.51</v>
      </c>
      <c r="E94" s="9">
        <v>2255</v>
      </c>
      <c r="F94" s="23">
        <v>16.748000000000001</v>
      </c>
      <c r="G94" s="23">
        <v>8374</v>
      </c>
    </row>
    <row r="95" spans="1:7" ht="11.25" customHeight="1" x14ac:dyDescent="0.25">
      <c r="A95" s="17" t="s">
        <v>32</v>
      </c>
      <c r="B95" s="18">
        <f t="shared" ref="B95:F95" si="1">SUM(B94)</f>
        <v>16.643999999999998</v>
      </c>
      <c r="C95" s="18"/>
      <c r="D95" s="18">
        <f t="shared" si="1"/>
        <v>4.51</v>
      </c>
      <c r="E95" s="18"/>
      <c r="F95" s="19">
        <f t="shared" si="1"/>
        <v>16.748000000000001</v>
      </c>
      <c r="G95" s="19"/>
    </row>
    <row r="96" spans="1:7" ht="11.25" customHeight="1" x14ac:dyDescent="0.25">
      <c r="A96" s="17"/>
      <c r="B96" s="18"/>
      <c r="C96" s="18"/>
      <c r="D96" s="18"/>
      <c r="E96" s="18"/>
      <c r="F96" s="19"/>
      <c r="G96" s="19"/>
    </row>
    <row r="97" spans="1:7" ht="11.25" customHeight="1" x14ac:dyDescent="0.25">
      <c r="A97" s="8" t="s">
        <v>72</v>
      </c>
      <c r="B97" s="9"/>
      <c r="C97" s="9"/>
      <c r="D97" s="9"/>
      <c r="E97" s="9"/>
      <c r="F97" s="10"/>
      <c r="G97" s="10"/>
    </row>
    <row r="98" spans="1:7" ht="11.25" customHeight="1" x14ac:dyDescent="0.25">
      <c r="A98" s="12" t="s">
        <v>73</v>
      </c>
      <c r="B98" s="9">
        <v>50007</v>
      </c>
      <c r="C98" s="9">
        <v>147510</v>
      </c>
      <c r="D98" s="9">
        <v>52323</v>
      </c>
      <c r="E98" s="9">
        <v>153891</v>
      </c>
      <c r="F98" s="10">
        <v>58675</v>
      </c>
      <c r="G98" s="10">
        <v>156045</v>
      </c>
    </row>
    <row r="99" spans="1:7" ht="11.25" customHeight="1" x14ac:dyDescent="0.25">
      <c r="A99" s="12" t="s">
        <v>74</v>
      </c>
      <c r="B99" s="9"/>
      <c r="C99" s="9"/>
      <c r="D99" s="9"/>
      <c r="E99" s="9"/>
      <c r="F99" s="10"/>
      <c r="G99" s="10"/>
    </row>
    <row r="100" spans="1:7" ht="11.25" customHeight="1" x14ac:dyDescent="0.25">
      <c r="A100" s="14" t="s">
        <v>75</v>
      </c>
      <c r="B100" s="9">
        <v>31010</v>
      </c>
      <c r="C100" s="9">
        <v>35779</v>
      </c>
      <c r="D100" s="9">
        <v>33107</v>
      </c>
      <c r="E100" s="9">
        <v>33895</v>
      </c>
      <c r="F100" s="10">
        <v>33687</v>
      </c>
      <c r="G100" s="10">
        <v>34258</v>
      </c>
    </row>
    <row r="101" spans="1:7" ht="11.25" customHeight="1" x14ac:dyDescent="0.25">
      <c r="A101" s="14" t="s">
        <v>76</v>
      </c>
      <c r="B101" s="9">
        <v>14</v>
      </c>
      <c r="C101" s="9">
        <v>44</v>
      </c>
      <c r="D101" s="9">
        <v>11</v>
      </c>
      <c r="E101" s="9">
        <v>33</v>
      </c>
      <c r="F101" s="10">
        <v>14</v>
      </c>
      <c r="G101" s="10">
        <v>40</v>
      </c>
    </row>
    <row r="102" spans="1:7" ht="11.25" customHeight="1" x14ac:dyDescent="0.25">
      <c r="A102" s="22"/>
      <c r="B102" s="9"/>
      <c r="C102" s="9"/>
      <c r="D102" s="9"/>
      <c r="E102" s="9"/>
      <c r="F102" s="10"/>
      <c r="G102" s="10"/>
    </row>
    <row r="103" spans="1:7" ht="11.25" customHeight="1" x14ac:dyDescent="0.25">
      <c r="A103" s="22" t="s">
        <v>77</v>
      </c>
      <c r="B103" s="9"/>
      <c r="C103" s="9"/>
      <c r="D103" s="9"/>
      <c r="E103" s="9"/>
      <c r="F103" s="10"/>
      <c r="G103" s="10"/>
    </row>
    <row r="104" spans="1:7" ht="11.25" customHeight="1" x14ac:dyDescent="0.25">
      <c r="A104" s="14" t="s">
        <v>78</v>
      </c>
      <c r="B104" s="9">
        <v>22346</v>
      </c>
      <c r="C104" s="9">
        <v>57504</v>
      </c>
      <c r="D104" s="9">
        <v>23799</v>
      </c>
      <c r="E104" s="9">
        <v>51705</v>
      </c>
      <c r="F104" s="10">
        <v>23100</v>
      </c>
      <c r="G104" s="10">
        <v>59700</v>
      </c>
    </row>
    <row r="105" spans="1:7" ht="11.25" customHeight="1" x14ac:dyDescent="0.25">
      <c r="A105" s="14" t="s">
        <v>79</v>
      </c>
      <c r="B105" s="9">
        <v>14164</v>
      </c>
      <c r="C105" s="9">
        <v>10706</v>
      </c>
      <c r="D105" s="9">
        <v>14540</v>
      </c>
      <c r="E105" s="9">
        <v>14390</v>
      </c>
      <c r="F105" s="10">
        <v>15526</v>
      </c>
      <c r="G105" s="10">
        <v>14390</v>
      </c>
    </row>
    <row r="106" spans="1:7" ht="11.25" customHeight="1" x14ac:dyDescent="0.25">
      <c r="A106" s="22"/>
      <c r="B106" s="9"/>
      <c r="C106" s="9"/>
      <c r="D106" s="9"/>
      <c r="E106" s="9"/>
      <c r="F106" s="10"/>
      <c r="G106" s="10"/>
    </row>
    <row r="107" spans="1:7" ht="11.25" customHeight="1" x14ac:dyDescent="0.25">
      <c r="A107" s="12" t="s">
        <v>80</v>
      </c>
      <c r="B107" s="9"/>
      <c r="C107" s="9"/>
      <c r="D107" s="9"/>
      <c r="E107" s="9"/>
      <c r="F107" s="10"/>
      <c r="G107" s="10"/>
    </row>
    <row r="108" spans="1:7" ht="11.25" customHeight="1" x14ac:dyDescent="0.25">
      <c r="A108" s="13" t="s">
        <v>81</v>
      </c>
      <c r="B108" s="9">
        <v>3928</v>
      </c>
      <c r="C108" s="9">
        <v>13818</v>
      </c>
      <c r="D108" s="9">
        <v>5392</v>
      </c>
      <c r="E108" s="9">
        <v>16399</v>
      </c>
      <c r="F108" s="10">
        <v>4700</v>
      </c>
      <c r="G108" s="10">
        <v>15200</v>
      </c>
    </row>
    <row r="109" spans="1:7" ht="11.25" customHeight="1" x14ac:dyDescent="0.25">
      <c r="A109" s="13" t="s">
        <v>82</v>
      </c>
      <c r="B109" s="9">
        <v>1026</v>
      </c>
      <c r="C109" s="9">
        <v>3297</v>
      </c>
      <c r="D109" s="9">
        <v>773</v>
      </c>
      <c r="E109" s="9">
        <v>2352</v>
      </c>
      <c r="F109" s="10">
        <v>900</v>
      </c>
      <c r="G109" s="10">
        <v>2900</v>
      </c>
    </row>
    <row r="110" spans="1:7" ht="11.25" customHeight="1" x14ac:dyDescent="0.25">
      <c r="A110" s="22"/>
      <c r="B110" s="9"/>
      <c r="C110" s="9"/>
      <c r="D110" s="9"/>
      <c r="E110" s="9"/>
      <c r="F110" s="10"/>
      <c r="G110" s="10"/>
    </row>
    <row r="111" spans="1:7" ht="11.25" customHeight="1" x14ac:dyDescent="0.25">
      <c r="A111" s="12" t="s">
        <v>83</v>
      </c>
      <c r="B111" s="9">
        <v>2428</v>
      </c>
      <c r="C111" s="9">
        <v>45214</v>
      </c>
      <c r="D111" s="9">
        <v>2662</v>
      </c>
      <c r="E111" s="9">
        <v>48981</v>
      </c>
      <c r="F111" s="10">
        <v>2741</v>
      </c>
      <c r="G111" s="10">
        <v>50540</v>
      </c>
    </row>
    <row r="112" spans="1:7" ht="11.25" customHeight="1" x14ac:dyDescent="0.25">
      <c r="A112" s="12" t="s">
        <v>84</v>
      </c>
      <c r="B112" s="9"/>
      <c r="C112" s="9"/>
      <c r="D112" s="9"/>
      <c r="E112" s="9"/>
      <c r="F112" s="10"/>
      <c r="G112" s="10"/>
    </row>
    <row r="113" spans="1:7" ht="11.25" customHeight="1" x14ac:dyDescent="0.25">
      <c r="A113" s="14" t="s">
        <v>85</v>
      </c>
      <c r="B113" s="9">
        <v>308</v>
      </c>
      <c r="C113" s="9">
        <v>19663</v>
      </c>
      <c r="D113" s="9">
        <v>416</v>
      </c>
      <c r="E113" s="9">
        <v>20503</v>
      </c>
      <c r="F113" s="10">
        <v>436</v>
      </c>
      <c r="G113" s="10">
        <v>21528</v>
      </c>
    </row>
    <row r="114" spans="1:7" ht="11.25" customHeight="1" x14ac:dyDescent="0.25">
      <c r="A114" s="14" t="s">
        <v>86</v>
      </c>
      <c r="B114" s="9">
        <v>47</v>
      </c>
      <c r="C114" s="9">
        <v>500</v>
      </c>
      <c r="D114" s="9">
        <v>56</v>
      </c>
      <c r="E114" s="9">
        <v>491</v>
      </c>
      <c r="F114" s="10">
        <v>64</v>
      </c>
      <c r="G114" s="10">
        <v>554</v>
      </c>
    </row>
    <row r="115" spans="1:7" ht="11.25" customHeight="1" x14ac:dyDescent="0.25">
      <c r="A115" s="14" t="s">
        <v>87</v>
      </c>
      <c r="B115" s="9">
        <v>76</v>
      </c>
      <c r="C115" s="9">
        <v>2665</v>
      </c>
      <c r="D115" s="9">
        <v>59</v>
      </c>
      <c r="E115" s="9">
        <v>2002</v>
      </c>
      <c r="F115" s="10">
        <v>61</v>
      </c>
      <c r="G115" s="10">
        <v>2088</v>
      </c>
    </row>
    <row r="116" spans="1:7" ht="11.25" customHeight="1" x14ac:dyDescent="0.25">
      <c r="A116" s="14" t="s">
        <v>88</v>
      </c>
      <c r="B116" s="9">
        <v>4</v>
      </c>
      <c r="C116" s="9">
        <v>308</v>
      </c>
      <c r="D116" s="9">
        <v>3</v>
      </c>
      <c r="E116" s="9">
        <v>268</v>
      </c>
      <c r="F116" s="10">
        <v>3</v>
      </c>
      <c r="G116" s="10">
        <v>281</v>
      </c>
    </row>
    <row r="117" spans="1:7" ht="11.25" customHeight="1" x14ac:dyDescent="0.25">
      <c r="A117" s="24"/>
      <c r="B117" s="9"/>
      <c r="C117" s="9"/>
      <c r="D117" s="9"/>
      <c r="E117" s="9"/>
      <c r="F117" s="10"/>
      <c r="G117" s="10"/>
    </row>
    <row r="118" spans="1:7" ht="11.25" customHeight="1" x14ac:dyDescent="0.25">
      <c r="A118" s="12" t="s">
        <v>89</v>
      </c>
      <c r="B118" s="9">
        <v>54</v>
      </c>
      <c r="C118" s="4">
        <v>86</v>
      </c>
      <c r="D118" s="9">
        <v>59</v>
      </c>
      <c r="E118" s="9">
        <v>95</v>
      </c>
      <c r="F118" s="10">
        <v>61</v>
      </c>
      <c r="G118" s="10">
        <v>96</v>
      </c>
    </row>
    <row r="119" spans="1:7" ht="11.25" customHeight="1" x14ac:dyDescent="0.25">
      <c r="A119" s="12" t="s">
        <v>90</v>
      </c>
      <c r="B119" s="9"/>
      <c r="C119" s="4"/>
      <c r="D119" s="9"/>
      <c r="E119" s="9"/>
      <c r="F119" s="10"/>
      <c r="G119" s="10"/>
    </row>
    <row r="120" spans="1:7" ht="11.25" customHeight="1" x14ac:dyDescent="0.25">
      <c r="A120" s="15" t="s">
        <v>91</v>
      </c>
      <c r="B120" s="9">
        <v>0</v>
      </c>
      <c r="C120" s="9">
        <v>0</v>
      </c>
      <c r="D120" s="9">
        <v>0</v>
      </c>
      <c r="E120" s="9">
        <v>0</v>
      </c>
      <c r="F120" s="10">
        <v>30</v>
      </c>
      <c r="G120" s="10">
        <v>15</v>
      </c>
    </row>
    <row r="121" spans="1:7" ht="11.25" customHeight="1" x14ac:dyDescent="0.25">
      <c r="A121" s="17" t="s">
        <v>32</v>
      </c>
      <c r="B121" s="18">
        <f>SUM(B98:B120)</f>
        <v>125412</v>
      </c>
      <c r="C121" s="18"/>
      <c r="D121" s="18">
        <f>SUM(D98:D120)</f>
        <v>133200</v>
      </c>
      <c r="E121" s="18"/>
      <c r="F121" s="19">
        <f>SUM(F98:F120)</f>
        <v>139998</v>
      </c>
      <c r="G121" s="19"/>
    </row>
    <row r="122" spans="1:7" ht="11.25" customHeight="1" x14ac:dyDescent="0.25">
      <c r="A122" s="25"/>
      <c r="B122" s="9"/>
      <c r="C122" s="9"/>
      <c r="D122" s="9"/>
      <c r="E122" s="9"/>
      <c r="F122" s="10"/>
      <c r="G122" s="10"/>
    </row>
    <row r="123" spans="1:7" ht="11.25" customHeight="1" x14ac:dyDescent="0.25">
      <c r="A123" s="8" t="s">
        <v>92</v>
      </c>
      <c r="B123" s="9"/>
      <c r="C123" s="9"/>
      <c r="D123" s="9"/>
      <c r="E123" s="9"/>
      <c r="F123" s="10"/>
      <c r="G123" s="10"/>
    </row>
    <row r="124" spans="1:7" ht="11.25" customHeight="1" x14ac:dyDescent="0.25">
      <c r="A124" s="26" t="s">
        <v>93</v>
      </c>
      <c r="B124" s="9">
        <v>5926</v>
      </c>
      <c r="C124" s="9">
        <v>42559</v>
      </c>
      <c r="D124" s="9">
        <v>7268</v>
      </c>
      <c r="E124" s="9">
        <v>39952</v>
      </c>
      <c r="F124" s="10">
        <v>2709</v>
      </c>
      <c r="G124" s="10">
        <v>39216</v>
      </c>
    </row>
    <row r="125" spans="1:7" ht="11.25" customHeight="1" x14ac:dyDescent="0.25">
      <c r="A125" s="4" t="s">
        <v>94</v>
      </c>
      <c r="B125" s="9">
        <v>1831</v>
      </c>
      <c r="C125" s="9">
        <v>8731</v>
      </c>
      <c r="D125" s="9">
        <v>2133</v>
      </c>
      <c r="E125" s="9">
        <v>7331</v>
      </c>
      <c r="F125" s="23">
        <v>2110</v>
      </c>
      <c r="G125" s="10">
        <v>7192</v>
      </c>
    </row>
    <row r="126" spans="1:7" ht="11.25" customHeight="1" x14ac:dyDescent="0.25">
      <c r="A126" s="27" t="s">
        <v>95</v>
      </c>
      <c r="B126" s="9">
        <v>1766</v>
      </c>
      <c r="C126" s="9">
        <v>5785</v>
      </c>
      <c r="D126" s="9">
        <v>519</v>
      </c>
      <c r="E126" s="9">
        <v>1700</v>
      </c>
      <c r="F126" s="23">
        <v>0</v>
      </c>
      <c r="G126" s="23">
        <v>0</v>
      </c>
    </row>
    <row r="127" spans="1:7" ht="11.25" customHeight="1" x14ac:dyDescent="0.25">
      <c r="A127" s="28"/>
      <c r="B127" s="9"/>
      <c r="C127" s="9"/>
      <c r="D127" s="9"/>
      <c r="E127" s="9"/>
      <c r="F127" s="23"/>
      <c r="G127" s="23"/>
    </row>
    <row r="128" spans="1:7" ht="11.25" customHeight="1" x14ac:dyDescent="0.25">
      <c r="A128" s="4" t="s">
        <v>96</v>
      </c>
      <c r="B128" s="9">
        <v>1059</v>
      </c>
      <c r="C128" s="9">
        <v>3294</v>
      </c>
      <c r="D128" s="9">
        <v>1265</v>
      </c>
      <c r="E128" s="9">
        <v>3335</v>
      </c>
      <c r="F128" s="23">
        <v>1161</v>
      </c>
      <c r="G128" s="23">
        <v>3268</v>
      </c>
    </row>
    <row r="129" spans="1:7" ht="11.25" customHeight="1" x14ac:dyDescent="0.25">
      <c r="A129" s="4" t="s">
        <v>97</v>
      </c>
      <c r="B129" s="9">
        <v>843</v>
      </c>
      <c r="C129" s="9">
        <v>3290</v>
      </c>
      <c r="D129" s="9">
        <v>1006</v>
      </c>
      <c r="E129" s="9">
        <v>2383</v>
      </c>
      <c r="F129" s="23">
        <v>973</v>
      </c>
      <c r="G129" s="23">
        <v>2343</v>
      </c>
    </row>
    <row r="130" spans="1:7" ht="11.25" customHeight="1" x14ac:dyDescent="0.25">
      <c r="A130" s="4" t="s">
        <v>98</v>
      </c>
      <c r="B130" s="9"/>
      <c r="C130" s="9"/>
      <c r="D130" s="9"/>
      <c r="E130" s="9"/>
      <c r="F130" s="23"/>
      <c r="G130" s="23"/>
    </row>
    <row r="131" spans="1:7" ht="11.25" customHeight="1" x14ac:dyDescent="0.25">
      <c r="A131" s="29" t="s">
        <v>99</v>
      </c>
      <c r="B131" s="9">
        <v>2399</v>
      </c>
      <c r="C131" s="9">
        <v>43</v>
      </c>
      <c r="D131" s="9">
        <v>884</v>
      </c>
      <c r="E131" s="9">
        <v>43</v>
      </c>
      <c r="F131" s="23">
        <v>770</v>
      </c>
      <c r="G131" s="23">
        <v>43</v>
      </c>
    </row>
    <row r="132" spans="1:7" ht="11.25" customHeight="1" x14ac:dyDescent="0.25">
      <c r="A132" s="4" t="s">
        <v>100</v>
      </c>
      <c r="B132" s="9">
        <v>92</v>
      </c>
      <c r="C132" s="9">
        <v>9</v>
      </c>
      <c r="D132" s="9">
        <v>156</v>
      </c>
      <c r="E132" s="9">
        <v>9</v>
      </c>
      <c r="F132" s="23">
        <v>96</v>
      </c>
      <c r="G132" s="23">
        <v>9</v>
      </c>
    </row>
    <row r="133" spans="1:7" ht="11.25" customHeight="1" x14ac:dyDescent="0.25">
      <c r="A133" s="4" t="s">
        <v>101</v>
      </c>
      <c r="B133" s="9">
        <v>888</v>
      </c>
      <c r="C133" s="9">
        <v>533</v>
      </c>
      <c r="D133" s="9">
        <v>759</v>
      </c>
      <c r="E133" s="9">
        <v>533</v>
      </c>
      <c r="F133" s="23">
        <v>84</v>
      </c>
      <c r="G133" s="23">
        <v>533</v>
      </c>
    </row>
    <row r="134" spans="1:7" ht="11.25" customHeight="1" x14ac:dyDescent="0.25">
      <c r="A134" s="4" t="s">
        <v>102</v>
      </c>
      <c r="B134" s="9"/>
      <c r="C134" s="9"/>
      <c r="D134" s="9"/>
      <c r="E134" s="9"/>
      <c r="F134" s="23"/>
      <c r="G134" s="23"/>
    </row>
    <row r="135" spans="1:7" ht="11.25" customHeight="1" x14ac:dyDescent="0.25">
      <c r="A135" s="29" t="s">
        <v>103</v>
      </c>
      <c r="B135" s="9"/>
      <c r="C135" s="9"/>
      <c r="D135" s="9"/>
      <c r="E135" s="9"/>
      <c r="F135" s="23"/>
      <c r="G135" s="23"/>
    </row>
    <row r="136" spans="1:7" ht="11.25" customHeight="1" x14ac:dyDescent="0.25">
      <c r="A136" s="30" t="s">
        <v>104</v>
      </c>
      <c r="B136" s="9">
        <v>5657</v>
      </c>
      <c r="C136" s="9">
        <v>750</v>
      </c>
      <c r="D136" s="9">
        <v>1423</v>
      </c>
      <c r="E136" s="9">
        <v>728</v>
      </c>
      <c r="F136" s="23">
        <v>0</v>
      </c>
      <c r="G136" s="23">
        <v>0</v>
      </c>
    </row>
    <row r="137" spans="1:7" ht="11.25" customHeight="1" x14ac:dyDescent="0.25">
      <c r="A137" s="30" t="s">
        <v>105</v>
      </c>
      <c r="B137" s="9">
        <v>2304</v>
      </c>
      <c r="C137" s="9">
        <v>245</v>
      </c>
      <c r="D137" s="9">
        <v>758</v>
      </c>
      <c r="E137" s="9">
        <v>226</v>
      </c>
      <c r="F137" s="23">
        <v>0</v>
      </c>
      <c r="G137" s="23">
        <v>0</v>
      </c>
    </row>
    <row r="138" spans="1:7" ht="11.25" customHeight="1" x14ac:dyDescent="0.25">
      <c r="A138" s="17" t="s">
        <v>32</v>
      </c>
      <c r="B138" s="18">
        <f>SUM(B124:B137)</f>
        <v>22765</v>
      </c>
      <c r="C138" s="18"/>
      <c r="D138" s="18">
        <f>SUM(D124:D137)</f>
        <v>16171</v>
      </c>
      <c r="E138" s="18"/>
      <c r="F138" s="19">
        <f>SUM(F124:F137)</f>
        <v>7903</v>
      </c>
      <c r="G138" s="19"/>
    </row>
    <row r="139" spans="1:7" ht="11.25" customHeight="1" x14ac:dyDescent="0.25">
      <c r="A139" s="17"/>
      <c r="B139" s="9"/>
      <c r="C139" s="9"/>
      <c r="D139" s="9"/>
      <c r="E139" s="9"/>
      <c r="F139" s="10"/>
      <c r="G139" s="10"/>
    </row>
    <row r="140" spans="1:7" ht="11.25" customHeight="1" x14ac:dyDescent="0.25">
      <c r="A140" s="8" t="s">
        <v>106</v>
      </c>
      <c r="B140" s="9"/>
      <c r="C140" s="9"/>
      <c r="D140" s="9"/>
      <c r="E140" s="9"/>
      <c r="F140" s="10"/>
      <c r="G140" s="10"/>
    </row>
    <row r="141" spans="1:7" ht="11.25" customHeight="1" x14ac:dyDescent="0.25">
      <c r="A141" s="11" t="s">
        <v>107</v>
      </c>
      <c r="B141" s="9"/>
      <c r="C141" s="9"/>
      <c r="D141" s="9"/>
      <c r="E141" s="9"/>
      <c r="F141" s="10"/>
      <c r="G141" s="10"/>
    </row>
    <row r="142" spans="1:7" ht="11.25" customHeight="1" x14ac:dyDescent="0.25">
      <c r="A142" s="22" t="s">
        <v>108</v>
      </c>
      <c r="B142" s="9"/>
      <c r="C142" s="9"/>
      <c r="D142" s="9"/>
      <c r="E142" s="9"/>
      <c r="F142" s="10"/>
      <c r="G142" s="10"/>
    </row>
    <row r="143" spans="1:7" ht="11.25" customHeight="1" x14ac:dyDescent="0.25">
      <c r="A143" s="15" t="s">
        <v>109</v>
      </c>
      <c r="B143" s="9">
        <v>1263</v>
      </c>
      <c r="C143" s="9">
        <v>7444</v>
      </c>
      <c r="D143" s="9">
        <v>1301</v>
      </c>
      <c r="E143" s="9">
        <v>7666</v>
      </c>
      <c r="F143" s="10">
        <v>1365</v>
      </c>
      <c r="G143" s="10">
        <v>7808</v>
      </c>
    </row>
    <row r="144" spans="1:7" ht="11.25" customHeight="1" x14ac:dyDescent="0.25">
      <c r="A144" s="22" t="s">
        <v>110</v>
      </c>
      <c r="B144" s="9">
        <v>146</v>
      </c>
      <c r="C144" s="9">
        <v>876</v>
      </c>
      <c r="D144" s="9">
        <v>150</v>
      </c>
      <c r="E144" s="9">
        <v>902</v>
      </c>
      <c r="F144" s="10">
        <v>158</v>
      </c>
      <c r="G144" s="10">
        <v>919</v>
      </c>
    </row>
    <row r="145" spans="1:7" ht="11.25" customHeight="1" x14ac:dyDescent="0.25">
      <c r="A145" s="17" t="s">
        <v>32</v>
      </c>
      <c r="B145" s="18">
        <f>SUM(B143:B144)</f>
        <v>1409</v>
      </c>
      <c r="C145" s="18"/>
      <c r="D145" s="18">
        <f>SUM(D143:D144)</f>
        <v>1451</v>
      </c>
      <c r="E145" s="18"/>
      <c r="F145" s="19">
        <f>SUM(F143:F144)</f>
        <v>1523</v>
      </c>
      <c r="G145" s="19"/>
    </row>
    <row r="146" spans="1:7" ht="11.25" customHeight="1" x14ac:dyDescent="0.25">
      <c r="A146" s="17"/>
      <c r="B146" s="9"/>
      <c r="C146" s="9"/>
      <c r="D146" s="9"/>
      <c r="E146" s="9"/>
      <c r="F146" s="10"/>
      <c r="G146" s="10"/>
    </row>
    <row r="147" spans="1:7" ht="11.25" customHeight="1" x14ac:dyDescent="0.25">
      <c r="A147" s="8" t="s">
        <v>111</v>
      </c>
      <c r="B147" s="9"/>
      <c r="C147" s="9"/>
      <c r="D147" s="9"/>
      <c r="E147" s="9"/>
      <c r="F147" s="10"/>
      <c r="G147" s="10"/>
    </row>
    <row r="148" spans="1:7" ht="11.25" customHeight="1" x14ac:dyDescent="0.25">
      <c r="A148" s="12" t="s">
        <v>112</v>
      </c>
      <c r="B148" s="9">
        <v>51521</v>
      </c>
      <c r="C148" s="9">
        <v>125493</v>
      </c>
      <c r="D148" s="9">
        <v>51280</v>
      </c>
      <c r="E148" s="9">
        <v>122353</v>
      </c>
      <c r="F148" s="10">
        <v>51280</v>
      </c>
      <c r="G148" s="10">
        <v>154381</v>
      </c>
    </row>
    <row r="149" spans="1:7" ht="11.25" customHeight="1" x14ac:dyDescent="0.25">
      <c r="A149" s="12" t="s">
        <v>113</v>
      </c>
      <c r="B149" s="9">
        <f>4035015/1000</f>
        <v>4035.0149999999999</v>
      </c>
      <c r="C149" s="9">
        <v>14933</v>
      </c>
      <c r="D149" s="9">
        <f>4826967/1000</f>
        <v>4826.9669999999996</v>
      </c>
      <c r="E149" s="9">
        <v>16395</v>
      </c>
      <c r="F149" s="10">
        <f>5059285/1000</f>
        <v>5059.2849999999999</v>
      </c>
      <c r="G149" s="10">
        <v>16510</v>
      </c>
    </row>
    <row r="150" spans="1:7" ht="11.25" customHeight="1" x14ac:dyDescent="0.25">
      <c r="A150" s="12" t="s">
        <v>114</v>
      </c>
      <c r="B150" s="9">
        <f>267016/1000</f>
        <v>267.01600000000002</v>
      </c>
      <c r="C150" s="9">
        <v>1136</v>
      </c>
      <c r="D150" s="9">
        <f>219000/1000</f>
        <v>219</v>
      </c>
      <c r="E150" s="9">
        <v>899</v>
      </c>
      <c r="F150" s="10">
        <f>195000/1000</f>
        <v>195</v>
      </c>
      <c r="G150" s="10">
        <v>800</v>
      </c>
    </row>
    <row r="151" spans="1:7" ht="11.25" customHeight="1" x14ac:dyDescent="0.25">
      <c r="A151" s="12" t="s">
        <v>115</v>
      </c>
      <c r="B151" s="9">
        <f>18100/1000</f>
        <v>18.100000000000001</v>
      </c>
      <c r="C151" s="9">
        <v>369</v>
      </c>
      <c r="D151" s="9">
        <f>7315/1000</f>
        <v>7.3150000000000004</v>
      </c>
      <c r="E151" s="9">
        <v>134</v>
      </c>
      <c r="F151" s="10">
        <f>28273/1000</f>
        <v>28.273</v>
      </c>
      <c r="G151" s="10">
        <v>521</v>
      </c>
    </row>
    <row r="152" spans="1:7" ht="11.25" customHeight="1" x14ac:dyDescent="0.25">
      <c r="A152" s="17" t="s">
        <v>32</v>
      </c>
      <c r="B152" s="18">
        <f>SUM(B148:B151)</f>
        <v>55841.131000000001</v>
      </c>
      <c r="C152" s="18"/>
      <c r="D152" s="18">
        <f>SUM(D148:D151)</f>
        <v>56333.281999999999</v>
      </c>
      <c r="E152" s="18"/>
      <c r="F152" s="19">
        <f>SUM(F148:F151)</f>
        <v>56562.558000000005</v>
      </c>
      <c r="G152" s="19"/>
    </row>
    <row r="153" spans="1:7" ht="11.25" customHeight="1" x14ac:dyDescent="0.25">
      <c r="A153" s="32"/>
      <c r="B153" s="32"/>
      <c r="C153" s="32"/>
      <c r="D153" s="32"/>
      <c r="E153" s="32"/>
      <c r="F153" s="10"/>
      <c r="G153" s="10"/>
    </row>
    <row r="154" spans="1:7" ht="11.25" customHeight="1" x14ac:dyDescent="0.25">
      <c r="A154" s="8" t="s">
        <v>116</v>
      </c>
      <c r="B154" s="9"/>
      <c r="C154" s="9"/>
      <c r="D154" s="9"/>
      <c r="E154" s="9"/>
      <c r="F154" s="10"/>
      <c r="G154" s="10"/>
    </row>
    <row r="155" spans="1:7" ht="11.25" customHeight="1" x14ac:dyDescent="0.25">
      <c r="A155" s="28" t="s">
        <v>117</v>
      </c>
      <c r="B155" s="33" t="s">
        <v>118</v>
      </c>
      <c r="C155" s="9">
        <v>4280</v>
      </c>
      <c r="D155" s="33" t="s">
        <v>118</v>
      </c>
      <c r="E155" s="9">
        <v>2275</v>
      </c>
      <c r="F155" s="31" t="s">
        <v>118</v>
      </c>
      <c r="G155" s="10">
        <v>1710</v>
      </c>
    </row>
    <row r="156" spans="1:7" ht="11.25" customHeight="1" x14ac:dyDescent="0.25">
      <c r="A156" s="17" t="s">
        <v>32</v>
      </c>
      <c r="B156" s="34" t="s">
        <v>118</v>
      </c>
      <c r="C156" s="9"/>
      <c r="D156" s="34" t="s">
        <v>118</v>
      </c>
      <c r="E156" s="9"/>
      <c r="F156" s="35" t="s">
        <v>118</v>
      </c>
      <c r="G156" s="10"/>
    </row>
    <row r="157" spans="1:7" ht="11.25" customHeight="1" x14ac:dyDescent="0.25">
      <c r="A157" s="17"/>
      <c r="B157" s="9"/>
      <c r="C157" s="9"/>
      <c r="D157" s="9"/>
      <c r="E157" s="9"/>
      <c r="F157" s="10"/>
      <c r="G157" s="10"/>
    </row>
    <row r="158" spans="1:7" ht="11.25" customHeight="1" x14ac:dyDescent="0.25">
      <c r="A158" s="8" t="s">
        <v>119</v>
      </c>
      <c r="B158" s="9"/>
      <c r="C158" s="9"/>
      <c r="D158" s="9"/>
      <c r="E158" s="9"/>
      <c r="F158" s="10"/>
      <c r="G158" s="10"/>
    </row>
    <row r="159" spans="1:7" ht="11.25" customHeight="1" x14ac:dyDescent="0.25">
      <c r="A159" s="11" t="s">
        <v>120</v>
      </c>
      <c r="B159" s="9"/>
      <c r="C159" s="9"/>
      <c r="D159" s="9"/>
      <c r="E159" s="9"/>
      <c r="F159" s="10"/>
      <c r="G159" s="10"/>
    </row>
    <row r="160" spans="1:7" ht="11.25" customHeight="1" x14ac:dyDescent="0.25">
      <c r="A160" s="12" t="s">
        <v>121</v>
      </c>
      <c r="B160" s="9">
        <v>2382</v>
      </c>
      <c r="C160" s="9">
        <v>17299</v>
      </c>
      <c r="D160" s="9">
        <v>4315</v>
      </c>
      <c r="E160" s="9">
        <v>31204</v>
      </c>
      <c r="F160" s="10">
        <v>6000</v>
      </c>
      <c r="G160" s="10">
        <v>45000</v>
      </c>
    </row>
    <row r="161" spans="1:7" ht="11.25" customHeight="1" x14ac:dyDescent="0.25">
      <c r="A161" s="12" t="s">
        <v>122</v>
      </c>
      <c r="B161" s="9">
        <v>460</v>
      </c>
      <c r="C161" s="9">
        <v>50976</v>
      </c>
      <c r="D161" s="9">
        <v>307</v>
      </c>
      <c r="E161" s="9">
        <v>43967</v>
      </c>
      <c r="F161" s="10">
        <v>587</v>
      </c>
      <c r="G161" s="10">
        <v>97913</v>
      </c>
    </row>
    <row r="162" spans="1:7" ht="11.25" customHeight="1" x14ac:dyDescent="0.25">
      <c r="A162" s="12" t="s">
        <v>123</v>
      </c>
      <c r="B162" s="9">
        <v>233</v>
      </c>
      <c r="C162" s="9">
        <v>12809</v>
      </c>
      <c r="D162" s="9">
        <v>100</v>
      </c>
      <c r="E162" s="9">
        <v>6586</v>
      </c>
      <c r="F162" s="10">
        <v>132</v>
      </c>
      <c r="G162" s="10">
        <v>8890</v>
      </c>
    </row>
    <row r="163" spans="1:7" ht="11.25" customHeight="1" x14ac:dyDescent="0.25">
      <c r="A163" s="12" t="s">
        <v>124</v>
      </c>
      <c r="B163" s="9">
        <v>26</v>
      </c>
      <c r="C163" s="9">
        <v>413</v>
      </c>
      <c r="D163" s="9">
        <v>37</v>
      </c>
      <c r="E163" s="9">
        <v>510</v>
      </c>
      <c r="F163" s="10">
        <v>38</v>
      </c>
      <c r="G163" s="10">
        <v>530</v>
      </c>
    </row>
    <row r="164" spans="1:7" ht="11.25" customHeight="1" x14ac:dyDescent="0.25">
      <c r="A164" s="17" t="s">
        <v>32</v>
      </c>
      <c r="B164" s="18">
        <f>SUM(B160:B163)</f>
        <v>3101</v>
      </c>
      <c r="C164" s="18"/>
      <c r="D164" s="18">
        <f>SUM(D160:D163)</f>
        <v>4759</v>
      </c>
      <c r="E164" s="18"/>
      <c r="F164" s="19">
        <f>SUM(F160:F163)</f>
        <v>6757</v>
      </c>
      <c r="G164" s="19"/>
    </row>
    <row r="165" spans="1:7" ht="11.25" customHeight="1" x14ac:dyDescent="0.25">
      <c r="A165" s="17"/>
      <c r="B165" s="9"/>
      <c r="C165" s="9"/>
      <c r="D165" s="9"/>
      <c r="E165" s="9"/>
      <c r="F165" s="10"/>
      <c r="G165" s="10"/>
    </row>
    <row r="166" spans="1:7" ht="11.25" customHeight="1" x14ac:dyDescent="0.25">
      <c r="A166" s="8" t="s">
        <v>125</v>
      </c>
      <c r="B166" s="9"/>
      <c r="C166" s="9"/>
      <c r="D166" s="9"/>
      <c r="E166" s="9"/>
      <c r="F166" s="10"/>
      <c r="G166" s="10"/>
    </row>
    <row r="167" spans="1:7" ht="11.25" customHeight="1" x14ac:dyDescent="0.25">
      <c r="A167" s="11" t="s">
        <v>126</v>
      </c>
      <c r="B167" s="9"/>
      <c r="C167" s="9"/>
      <c r="D167" s="9"/>
      <c r="E167" s="9"/>
      <c r="F167" s="10"/>
      <c r="G167" s="10"/>
    </row>
    <row r="168" spans="1:7" ht="11.25" customHeight="1" x14ac:dyDescent="0.25">
      <c r="A168" s="22" t="s">
        <v>127</v>
      </c>
      <c r="B168" s="9"/>
      <c r="C168" s="9"/>
      <c r="D168" s="9"/>
      <c r="E168" s="9"/>
      <c r="F168" s="10"/>
      <c r="G168" s="10"/>
    </row>
    <row r="169" spans="1:7" ht="11.25" customHeight="1" x14ac:dyDescent="0.25">
      <c r="A169" s="15" t="s">
        <v>29</v>
      </c>
      <c r="B169" s="9">
        <v>3</v>
      </c>
      <c r="C169" s="9">
        <v>57</v>
      </c>
      <c r="D169" s="9">
        <v>7</v>
      </c>
      <c r="E169" s="9">
        <v>120</v>
      </c>
      <c r="F169" s="10">
        <v>5</v>
      </c>
      <c r="G169" s="10">
        <v>86</v>
      </c>
    </row>
    <row r="170" spans="1:7" ht="11.25" customHeight="1" x14ac:dyDescent="0.25">
      <c r="A170" s="17" t="s">
        <v>32</v>
      </c>
      <c r="B170" s="18">
        <f>SUM(B168:B169)</f>
        <v>3</v>
      </c>
      <c r="C170" s="18"/>
      <c r="D170" s="18">
        <f>SUM(D168:D169)</f>
        <v>7</v>
      </c>
      <c r="E170" s="18"/>
      <c r="F170" s="19">
        <f>SUM(F168:F169)</f>
        <v>5</v>
      </c>
      <c r="G170" s="10"/>
    </row>
    <row r="171" spans="1:7" ht="11.25" customHeight="1" x14ac:dyDescent="0.25">
      <c r="A171" s="17"/>
      <c r="B171" s="9"/>
      <c r="C171" s="9"/>
      <c r="D171" s="9"/>
      <c r="E171" s="9"/>
      <c r="F171" s="10"/>
      <c r="G171" s="10"/>
    </row>
    <row r="172" spans="1:7" ht="11.25" customHeight="1" x14ac:dyDescent="0.25">
      <c r="A172" s="8" t="s">
        <v>128</v>
      </c>
      <c r="B172" s="9"/>
      <c r="C172" s="9"/>
      <c r="D172" s="9"/>
      <c r="E172" s="9"/>
      <c r="F172" s="10"/>
      <c r="G172" s="10"/>
    </row>
    <row r="173" spans="1:7" ht="11.25" customHeight="1" x14ac:dyDescent="0.25">
      <c r="A173" s="28" t="s">
        <v>129</v>
      </c>
      <c r="B173" s="9">
        <v>9</v>
      </c>
      <c r="C173" s="9">
        <v>3135</v>
      </c>
      <c r="D173" s="9">
        <v>7</v>
      </c>
      <c r="E173" s="9">
        <v>2216</v>
      </c>
      <c r="F173" s="10">
        <v>7</v>
      </c>
      <c r="G173" s="10">
        <v>2325</v>
      </c>
    </row>
    <row r="174" spans="1:7" ht="11.25" customHeight="1" x14ac:dyDescent="0.25">
      <c r="A174" s="28" t="s">
        <v>130</v>
      </c>
      <c r="B174" s="9">
        <v>1</v>
      </c>
      <c r="C174" s="9">
        <v>207</v>
      </c>
      <c r="D174" s="9">
        <v>2</v>
      </c>
      <c r="E174" s="9">
        <v>476</v>
      </c>
      <c r="F174" s="10">
        <v>2</v>
      </c>
      <c r="G174" s="10">
        <v>498</v>
      </c>
    </row>
    <row r="175" spans="1:7" ht="11.25" customHeight="1" x14ac:dyDescent="0.25">
      <c r="A175" s="17" t="s">
        <v>32</v>
      </c>
      <c r="B175" s="18">
        <f t="shared" ref="B175:D175" si="2">SUM(B173:B174)</f>
        <v>10</v>
      </c>
      <c r="C175" s="18"/>
      <c r="D175" s="18">
        <f t="shared" si="2"/>
        <v>9</v>
      </c>
      <c r="E175" s="18"/>
      <c r="F175" s="19">
        <f>SUM(F173:F174)</f>
        <v>9</v>
      </c>
      <c r="G175" s="19"/>
    </row>
    <row r="176" spans="1:7" ht="11.25" customHeight="1" x14ac:dyDescent="0.25">
      <c r="A176" s="17"/>
      <c r="B176" s="9"/>
      <c r="C176" s="9"/>
      <c r="D176" s="9"/>
      <c r="E176" s="9"/>
      <c r="F176" s="10"/>
      <c r="G176" s="10"/>
    </row>
    <row r="177" spans="1:7" ht="11.25" customHeight="1" x14ac:dyDescent="0.25">
      <c r="A177" s="8" t="s">
        <v>131</v>
      </c>
      <c r="B177" s="9"/>
      <c r="C177" s="9"/>
      <c r="D177" s="9"/>
      <c r="E177" s="9"/>
      <c r="F177" s="10"/>
      <c r="G177" s="10"/>
    </row>
    <row r="178" spans="1:7" ht="11.25" customHeight="1" x14ac:dyDescent="0.25">
      <c r="A178" s="12" t="s">
        <v>132</v>
      </c>
      <c r="B178" s="9">
        <v>476</v>
      </c>
      <c r="C178" s="9">
        <v>45174</v>
      </c>
      <c r="D178" s="9">
        <v>467</v>
      </c>
      <c r="E178" s="9">
        <v>39027</v>
      </c>
      <c r="F178" s="10">
        <v>490</v>
      </c>
      <c r="G178" s="10">
        <v>45246</v>
      </c>
    </row>
    <row r="179" spans="1:7" ht="11.25" customHeight="1" x14ac:dyDescent="0.25">
      <c r="A179" s="12" t="s">
        <v>133</v>
      </c>
      <c r="B179" s="9"/>
      <c r="C179" s="9"/>
      <c r="D179" s="9"/>
      <c r="E179" s="9"/>
      <c r="F179" s="10"/>
      <c r="G179" s="10"/>
    </row>
    <row r="180" spans="1:7" ht="11.25" customHeight="1" x14ac:dyDescent="0.25">
      <c r="A180" s="15" t="s">
        <v>134</v>
      </c>
      <c r="B180" s="9">
        <v>3</v>
      </c>
      <c r="C180" s="9">
        <v>1</v>
      </c>
      <c r="D180" s="9">
        <v>3</v>
      </c>
      <c r="E180" s="9">
        <v>1</v>
      </c>
      <c r="F180" s="10">
        <v>3</v>
      </c>
      <c r="G180" s="10">
        <v>1</v>
      </c>
    </row>
    <row r="181" spans="1:7" ht="11.25" customHeight="1" x14ac:dyDescent="0.25">
      <c r="A181" s="17" t="s">
        <v>32</v>
      </c>
      <c r="B181" s="18">
        <f>SUM(B178:B180)</f>
        <v>479</v>
      </c>
      <c r="C181" s="18"/>
      <c r="D181" s="18">
        <f>SUM(D178:D180)</f>
        <v>470</v>
      </c>
      <c r="E181" s="18"/>
      <c r="F181" s="19">
        <f>SUM(F178:F180)</f>
        <v>493</v>
      </c>
      <c r="G181" s="19"/>
    </row>
    <row r="182" spans="1:7" ht="11.25" customHeight="1" x14ac:dyDescent="0.25">
      <c r="A182" s="17"/>
      <c r="B182" s="9"/>
      <c r="C182" s="9"/>
      <c r="D182" s="9"/>
      <c r="E182" s="9"/>
      <c r="F182" s="10"/>
      <c r="G182" s="10"/>
    </row>
    <row r="183" spans="1:7" ht="11.25" customHeight="1" x14ac:dyDescent="0.25">
      <c r="A183" s="8" t="s">
        <v>135</v>
      </c>
      <c r="B183" s="9"/>
      <c r="C183" s="9"/>
      <c r="D183" s="9"/>
      <c r="E183" s="9"/>
      <c r="F183" s="10"/>
      <c r="G183" s="10"/>
    </row>
    <row r="184" spans="1:7" ht="11.25" customHeight="1" x14ac:dyDescent="0.25">
      <c r="A184" s="11" t="s">
        <v>136</v>
      </c>
      <c r="B184" s="9"/>
      <c r="C184" s="9"/>
      <c r="D184" s="9"/>
      <c r="E184" s="9"/>
      <c r="F184" s="10"/>
      <c r="G184" s="10"/>
    </row>
    <row r="185" spans="1:7" ht="11.25" customHeight="1" x14ac:dyDescent="0.25">
      <c r="A185" s="12" t="s">
        <v>137</v>
      </c>
      <c r="B185" s="9"/>
      <c r="C185" s="9"/>
      <c r="D185" s="9"/>
      <c r="E185" s="9"/>
      <c r="F185" s="10"/>
      <c r="G185" s="10"/>
    </row>
    <row r="186" spans="1:7" ht="11.25" customHeight="1" x14ac:dyDescent="0.25">
      <c r="A186" s="15" t="s">
        <v>29</v>
      </c>
      <c r="B186" s="9"/>
      <c r="C186" s="9"/>
      <c r="D186" s="9"/>
      <c r="E186" s="9"/>
      <c r="F186" s="10"/>
      <c r="G186" s="10"/>
    </row>
    <row r="187" spans="1:7" ht="11.25" customHeight="1" x14ac:dyDescent="0.25">
      <c r="A187" s="36" t="s">
        <v>138</v>
      </c>
      <c r="B187" s="9">
        <f>(123340+539300)/1000</f>
        <v>662.64</v>
      </c>
      <c r="C187" s="37">
        <v>33123</v>
      </c>
      <c r="D187" s="9">
        <f>(135440+554200)/1000</f>
        <v>689.64</v>
      </c>
      <c r="E187" s="9">
        <v>34884</v>
      </c>
      <c r="F187" s="10">
        <f>(137000+560000)/1000</f>
        <v>697</v>
      </c>
      <c r="G187" s="10">
        <v>35050</v>
      </c>
    </row>
    <row r="188" spans="1:7" ht="11.25" customHeight="1" x14ac:dyDescent="0.25">
      <c r="A188" s="36" t="s">
        <v>139</v>
      </c>
      <c r="B188" s="9">
        <f>(51850+250575)/1000</f>
        <v>302.42500000000001</v>
      </c>
      <c r="C188" s="37">
        <f>2074+10023</f>
        <v>12097</v>
      </c>
      <c r="D188" s="9">
        <f>(58775+266675)/1000</f>
        <v>325.45</v>
      </c>
      <c r="E188" s="9">
        <f>2351+10667</f>
        <v>13018</v>
      </c>
      <c r="F188" s="10">
        <f>(59250+267500)/1000</f>
        <v>326.75</v>
      </c>
      <c r="G188" s="10">
        <f>2370+10700</f>
        <v>13070</v>
      </c>
    </row>
    <row r="189" spans="1:7" ht="11.25" customHeight="1" x14ac:dyDescent="0.25">
      <c r="A189" s="36" t="s">
        <v>140</v>
      </c>
      <c r="B189" s="9">
        <f>(9200+103425)/1000</f>
        <v>112.625</v>
      </c>
      <c r="C189" s="37">
        <f>368+4137</f>
        <v>4505</v>
      </c>
      <c r="D189" s="9">
        <f>(10725+111275)/1000</f>
        <v>122</v>
      </c>
      <c r="E189" s="9">
        <f>429+4451</f>
        <v>4880</v>
      </c>
      <c r="F189" s="10">
        <f>(11250+111500)/1000</f>
        <v>122.75</v>
      </c>
      <c r="G189" s="10">
        <f>450+4460</f>
        <v>4910</v>
      </c>
    </row>
    <row r="190" spans="1:7" ht="11.25" customHeight="1" x14ac:dyDescent="0.25">
      <c r="A190" s="36" t="s">
        <v>141</v>
      </c>
      <c r="B190" s="9">
        <f>(21300+51175)/1000</f>
        <v>72.474999999999994</v>
      </c>
      <c r="C190" s="37">
        <v>2899</v>
      </c>
      <c r="D190" s="9">
        <f>(25100+56600)/1000</f>
        <v>81.7</v>
      </c>
      <c r="E190" s="9">
        <v>3268</v>
      </c>
      <c r="F190" s="10">
        <f>(26000+57500)/1000</f>
        <v>83.5</v>
      </c>
      <c r="G190" s="10">
        <f>1040+2300</f>
        <v>3340</v>
      </c>
    </row>
    <row r="191" spans="1:7" ht="11.25" customHeight="1" x14ac:dyDescent="0.25">
      <c r="A191" s="36" t="s">
        <v>142</v>
      </c>
      <c r="B191" s="9">
        <f>(20950+43125)/1000</f>
        <v>64.075000000000003</v>
      </c>
      <c r="C191" s="37">
        <f>838+1725</f>
        <v>2563</v>
      </c>
      <c r="D191" s="9">
        <f>(21475+48925)/1000</f>
        <v>70.400000000000006</v>
      </c>
      <c r="E191" s="9">
        <f>859+1957</f>
        <v>2816</v>
      </c>
      <c r="F191" s="10">
        <f>(22000+49250)/1000</f>
        <v>71.25</v>
      </c>
      <c r="G191" s="10">
        <f>880+1970</f>
        <v>2850</v>
      </c>
    </row>
    <row r="192" spans="1:7" ht="11.25" customHeight="1" x14ac:dyDescent="0.25">
      <c r="A192" s="36" t="s">
        <v>143</v>
      </c>
      <c r="B192" s="9">
        <f>51850/1000</f>
        <v>51.85</v>
      </c>
      <c r="C192" s="37">
        <v>2074</v>
      </c>
      <c r="D192" s="9">
        <f>60875/1000</f>
        <v>60.875</v>
      </c>
      <c r="E192" s="9">
        <v>2435</v>
      </c>
      <c r="F192" s="10">
        <f>61250/1000</f>
        <v>61.25</v>
      </c>
      <c r="G192" s="10">
        <v>2450</v>
      </c>
    </row>
    <row r="193" spans="1:7" ht="11.25" customHeight="1" x14ac:dyDescent="0.25">
      <c r="A193" s="17" t="s">
        <v>32</v>
      </c>
      <c r="B193" s="18">
        <f>SUM(B187:B192)</f>
        <v>1266.0899999999999</v>
      </c>
      <c r="C193" s="18"/>
      <c r="D193" s="18">
        <f>SUM(D187:D192)</f>
        <v>1350.0650000000001</v>
      </c>
      <c r="E193" s="18"/>
      <c r="F193" s="19">
        <f>SUM(F187:F192)</f>
        <v>1362.5</v>
      </c>
      <c r="G193" s="19"/>
    </row>
    <row r="194" spans="1:7" ht="11.25" customHeight="1" x14ac:dyDescent="0.25">
      <c r="A194" s="17"/>
      <c r="B194" s="9"/>
      <c r="C194" s="9"/>
      <c r="D194" s="9"/>
      <c r="E194" s="9"/>
      <c r="F194" s="10"/>
      <c r="G194" s="10"/>
    </row>
    <row r="195" spans="1:7" ht="11.25" customHeight="1" x14ac:dyDescent="0.25">
      <c r="A195" s="8" t="s">
        <v>144</v>
      </c>
      <c r="B195" s="9"/>
      <c r="C195" s="9"/>
      <c r="D195" s="9"/>
      <c r="E195" s="9"/>
      <c r="F195" s="38"/>
      <c r="G195" s="38"/>
    </row>
    <row r="196" spans="1:7" ht="11.25" customHeight="1" x14ac:dyDescent="0.25">
      <c r="A196" s="11" t="s">
        <v>145</v>
      </c>
      <c r="B196" s="9"/>
      <c r="C196" s="9"/>
      <c r="D196" s="9"/>
      <c r="E196" s="9"/>
      <c r="F196" s="38"/>
      <c r="G196" s="38"/>
    </row>
    <row r="197" spans="1:7" ht="11.25" customHeight="1" x14ac:dyDescent="0.25">
      <c r="A197" s="25" t="s">
        <v>146</v>
      </c>
      <c r="B197" s="4"/>
      <c r="C197" s="9"/>
      <c r="D197" s="9"/>
      <c r="E197" s="9"/>
      <c r="F197" s="38"/>
      <c r="G197" s="38"/>
    </row>
    <row r="198" spans="1:7" ht="11.25" customHeight="1" x14ac:dyDescent="0.25">
      <c r="A198" s="39" t="s">
        <v>147</v>
      </c>
      <c r="B198" s="9">
        <v>623234.71235629776</v>
      </c>
      <c r="C198" s="9">
        <v>69333399.299999997</v>
      </c>
      <c r="D198" s="9">
        <v>738943.98</v>
      </c>
      <c r="E198" s="9">
        <v>60635906</v>
      </c>
      <c r="F198" s="10">
        <v>785196.99199999997</v>
      </c>
      <c r="G198" s="10">
        <v>75003818</v>
      </c>
    </row>
    <row r="199" spans="1:7" ht="11.25" customHeight="1" x14ac:dyDescent="0.25">
      <c r="A199" s="39" t="s">
        <v>148</v>
      </c>
      <c r="B199" s="9">
        <v>63862.284849687814</v>
      </c>
      <c r="C199" s="9">
        <v>29426443.000000004</v>
      </c>
      <c r="D199" s="9">
        <v>60215.15</v>
      </c>
      <c r="E199" s="9">
        <v>27520206</v>
      </c>
      <c r="F199" s="10">
        <v>59633.139000000003</v>
      </c>
      <c r="G199" s="10">
        <v>31910268</v>
      </c>
    </row>
    <row r="200" spans="1:7" ht="11.25" customHeight="1" x14ac:dyDescent="0.25">
      <c r="A200" s="39" t="s">
        <v>149</v>
      </c>
      <c r="B200" s="9">
        <v>15412.323</v>
      </c>
      <c r="C200" s="9">
        <v>10898029.304943999</v>
      </c>
      <c r="D200" s="9">
        <v>15293</v>
      </c>
      <c r="E200" s="9">
        <v>9137342</v>
      </c>
      <c r="F200" s="10">
        <v>17751.999995885893</v>
      </c>
      <c r="G200" s="10">
        <v>9864748</v>
      </c>
    </row>
    <row r="201" spans="1:7" ht="11.25" customHeight="1" x14ac:dyDescent="0.25">
      <c r="A201" s="39" t="s">
        <v>150</v>
      </c>
      <c r="B201" s="9"/>
      <c r="C201" s="37"/>
      <c r="D201" s="9"/>
      <c r="E201" s="9"/>
      <c r="F201" s="10"/>
      <c r="G201" s="10"/>
    </row>
    <row r="202" spans="1:7" ht="11.25" customHeight="1" x14ac:dyDescent="0.25">
      <c r="A202" s="36" t="s">
        <v>151</v>
      </c>
      <c r="B202" s="9">
        <v>17298.002794014483</v>
      </c>
      <c r="C202" s="37">
        <v>4890139</v>
      </c>
      <c r="D202" s="9">
        <v>15953.87</v>
      </c>
      <c r="E202" s="9">
        <v>4532129</v>
      </c>
      <c r="F202" s="10">
        <v>17088.868999999999</v>
      </c>
      <c r="G202" s="10">
        <v>5108386</v>
      </c>
    </row>
    <row r="203" spans="1:7" ht="11.25" customHeight="1" x14ac:dyDescent="0.25">
      <c r="A203" s="39" t="s">
        <v>152</v>
      </c>
      <c r="B203" s="9">
        <v>5774</v>
      </c>
      <c r="C203" s="37">
        <v>1311206</v>
      </c>
      <c r="D203" s="9">
        <v>19269</v>
      </c>
      <c r="E203" s="9">
        <v>1296332</v>
      </c>
      <c r="F203" s="10">
        <v>7531</v>
      </c>
      <c r="G203" s="10">
        <v>2497303.8109201342</v>
      </c>
    </row>
    <row r="204" spans="1:7" ht="11.25" customHeight="1" x14ac:dyDescent="0.25">
      <c r="A204" s="40"/>
      <c r="B204" s="9"/>
      <c r="C204" s="9"/>
      <c r="D204" s="9"/>
      <c r="E204" s="9"/>
      <c r="F204" s="10"/>
      <c r="G204" s="10"/>
    </row>
    <row r="205" spans="1:7" ht="11.25" customHeight="1" x14ac:dyDescent="0.25">
      <c r="A205" s="40" t="s">
        <v>153</v>
      </c>
      <c r="B205" s="9"/>
      <c r="C205" s="9"/>
      <c r="D205" s="9"/>
      <c r="E205" s="9"/>
      <c r="F205" s="10"/>
      <c r="G205" s="10"/>
    </row>
    <row r="206" spans="1:7" ht="11.25" customHeight="1" x14ac:dyDescent="0.25">
      <c r="A206" s="39" t="s">
        <v>147</v>
      </c>
      <c r="B206" s="9">
        <v>12099.852999999999</v>
      </c>
      <c r="C206" s="9">
        <v>1945959</v>
      </c>
      <c r="D206" s="9">
        <v>13041.135</v>
      </c>
      <c r="E206" s="9">
        <v>2003149</v>
      </c>
      <c r="F206" s="10">
        <v>12777.661</v>
      </c>
      <c r="G206" s="10">
        <v>2017271</v>
      </c>
    </row>
    <row r="207" spans="1:7" ht="11.25" customHeight="1" x14ac:dyDescent="0.25">
      <c r="A207" s="39" t="s">
        <v>148</v>
      </c>
      <c r="B207" s="9">
        <v>3733.4870000000001</v>
      </c>
      <c r="C207" s="9">
        <v>1719629</v>
      </c>
      <c r="D207" s="9">
        <v>3869.2089999999998</v>
      </c>
      <c r="E207" s="9">
        <v>1772357</v>
      </c>
      <c r="F207" s="10">
        <v>3912.2190000000001</v>
      </c>
      <c r="G207" s="10">
        <v>1819089</v>
      </c>
    </row>
    <row r="208" spans="1:7" ht="11.25" customHeight="1" x14ac:dyDescent="0.25">
      <c r="A208" s="39" t="s">
        <v>150</v>
      </c>
      <c r="B208" s="9"/>
      <c r="C208" s="9"/>
      <c r="D208" s="9"/>
      <c r="E208" s="9"/>
      <c r="F208" s="10"/>
      <c r="G208" s="10"/>
    </row>
    <row r="209" spans="1:7" ht="11.25" customHeight="1" x14ac:dyDescent="0.25">
      <c r="A209" s="36" t="s">
        <v>154</v>
      </c>
      <c r="B209" s="9">
        <v>535.66</v>
      </c>
      <c r="C209" s="9">
        <v>169663</v>
      </c>
      <c r="D209" s="9">
        <v>466.65600000000001</v>
      </c>
      <c r="E209" s="9">
        <v>176493</v>
      </c>
      <c r="F209" s="10">
        <v>452.12</v>
      </c>
      <c r="G209" s="10">
        <v>145231</v>
      </c>
    </row>
    <row r="210" spans="1:7" ht="11.25" customHeight="1" x14ac:dyDescent="0.25">
      <c r="A210" s="40"/>
      <c r="B210" s="9"/>
      <c r="C210" s="9"/>
      <c r="D210" s="9"/>
      <c r="E210" s="9"/>
      <c r="F210" s="10"/>
      <c r="G210" s="10"/>
    </row>
    <row r="211" spans="1:7" ht="11.25" customHeight="1" x14ac:dyDescent="0.25">
      <c r="A211" s="25" t="s">
        <v>155</v>
      </c>
      <c r="B211" s="9"/>
      <c r="C211" s="9"/>
      <c r="D211" s="9"/>
      <c r="E211" s="9"/>
      <c r="F211" s="10"/>
      <c r="G211" s="10"/>
    </row>
    <row r="212" spans="1:7" ht="11.25" customHeight="1" x14ac:dyDescent="0.25">
      <c r="A212" s="39" t="s">
        <v>147</v>
      </c>
      <c r="B212" s="9">
        <v>131197.51415999999</v>
      </c>
      <c r="C212" s="9">
        <v>25879</v>
      </c>
      <c r="D212" s="9">
        <v>129627</v>
      </c>
      <c r="E212" s="9">
        <v>25878</v>
      </c>
      <c r="F212" s="10">
        <v>127533</v>
      </c>
      <c r="G212" s="10">
        <v>26007</v>
      </c>
    </row>
    <row r="213" spans="1:7" ht="11.25" customHeight="1" x14ac:dyDescent="0.25">
      <c r="A213" s="39" t="s">
        <v>156</v>
      </c>
      <c r="B213" s="9">
        <v>2012.8028400000001</v>
      </c>
      <c r="C213" s="9">
        <v>4358</v>
      </c>
      <c r="D213" s="9">
        <v>2033</v>
      </c>
      <c r="E213" s="9">
        <v>3909</v>
      </c>
      <c r="F213" s="10">
        <v>2068</v>
      </c>
      <c r="G213" s="10">
        <v>3929</v>
      </c>
    </row>
    <row r="214" spans="1:7" ht="11.25" customHeight="1" x14ac:dyDescent="0.25">
      <c r="A214" s="40"/>
      <c r="B214" s="9"/>
      <c r="C214" s="9"/>
      <c r="D214" s="9"/>
      <c r="E214" s="9"/>
      <c r="F214" s="10"/>
      <c r="G214" s="10"/>
    </row>
    <row r="215" spans="1:7" ht="11.25" customHeight="1" x14ac:dyDescent="0.25">
      <c r="A215" s="40" t="s">
        <v>157</v>
      </c>
      <c r="B215" s="9"/>
      <c r="C215" s="9"/>
      <c r="D215" s="37"/>
      <c r="E215" s="37"/>
      <c r="F215" s="10"/>
      <c r="G215" s="10"/>
    </row>
    <row r="216" spans="1:7" ht="11.25" customHeight="1" x14ac:dyDescent="0.25">
      <c r="A216" s="39" t="s">
        <v>147</v>
      </c>
      <c r="B216" s="9">
        <v>32100.186408225476</v>
      </c>
      <c r="C216" s="9">
        <v>220565.5</v>
      </c>
      <c r="D216" s="37">
        <v>35188.598725321433</v>
      </c>
      <c r="E216" s="37">
        <v>217203</v>
      </c>
      <c r="F216" s="10">
        <v>31990.003573777081</v>
      </c>
      <c r="G216" s="10">
        <v>179766.84247279688</v>
      </c>
    </row>
    <row r="217" spans="1:7" ht="11.25" customHeight="1" x14ac:dyDescent="0.25">
      <c r="A217" s="39" t="s">
        <v>148</v>
      </c>
      <c r="B217" s="9">
        <v>3122.3510200000001</v>
      </c>
      <c r="C217" s="9">
        <v>144513</v>
      </c>
      <c r="D217" s="37">
        <v>3194.7684299999996</v>
      </c>
      <c r="E217" s="37">
        <v>147478</v>
      </c>
      <c r="F217" s="10">
        <v>3947.4270349740095</v>
      </c>
      <c r="G217" s="10">
        <v>181964.41891656647</v>
      </c>
    </row>
    <row r="218" spans="1:7" ht="11.25" customHeight="1" x14ac:dyDescent="0.25">
      <c r="A218" s="39" t="s">
        <v>158</v>
      </c>
      <c r="B218" s="9">
        <v>1838.174571774523</v>
      </c>
      <c r="C218" s="9">
        <v>19548.5</v>
      </c>
      <c r="D218" s="37">
        <v>752.63284467856533</v>
      </c>
      <c r="E218" s="37">
        <v>20071</v>
      </c>
      <c r="F218" s="10">
        <v>924.56939124890971</v>
      </c>
      <c r="G218" s="10">
        <v>24748.738610636661</v>
      </c>
    </row>
    <row r="219" spans="1:7" ht="11.25" customHeight="1" x14ac:dyDescent="0.25">
      <c r="A219" s="41" t="s">
        <v>32</v>
      </c>
      <c r="B219" s="18">
        <f>SUM(B197:B218)</f>
        <v>912221.35200000007</v>
      </c>
      <c r="C219" s="18"/>
      <c r="D219" s="18">
        <f>SUM(D197:D218)</f>
        <v>1037848.0000000001</v>
      </c>
      <c r="E219" s="18"/>
      <c r="F219" s="19">
        <f>SUM(F197:F218)</f>
        <v>1070806.9999958859</v>
      </c>
      <c r="G219" s="19"/>
    </row>
    <row r="220" spans="1:7" ht="11.25" customHeight="1" x14ac:dyDescent="0.25">
      <c r="A220" s="17"/>
      <c r="B220" s="9"/>
      <c r="C220" s="9"/>
      <c r="D220" s="9"/>
      <c r="E220" s="9"/>
      <c r="F220" s="10"/>
      <c r="G220" s="10"/>
    </row>
    <row r="221" spans="1:7" ht="11.25" customHeight="1" x14ac:dyDescent="0.25">
      <c r="A221" s="8" t="s">
        <v>159</v>
      </c>
      <c r="B221" s="9"/>
      <c r="C221" s="9"/>
      <c r="D221" s="9"/>
      <c r="E221" s="9"/>
      <c r="F221" s="10"/>
      <c r="G221" s="10"/>
    </row>
    <row r="222" spans="1:7" ht="11.25" customHeight="1" x14ac:dyDescent="0.25">
      <c r="A222" s="25" t="s">
        <v>160</v>
      </c>
      <c r="B222" s="9">
        <v>73722.671279999995</v>
      </c>
      <c r="C222" s="9">
        <v>311753</v>
      </c>
      <c r="D222" s="9">
        <v>74091.284636399985</v>
      </c>
      <c r="E222" s="9">
        <v>313311.76499999996</v>
      </c>
      <c r="F222" s="10">
        <v>75915.5972923597</v>
      </c>
      <c r="G222" s="10">
        <v>315504.94735499989</v>
      </c>
    </row>
    <row r="223" spans="1:7" ht="11.25" customHeight="1" x14ac:dyDescent="0.25">
      <c r="A223" s="39" t="s">
        <v>161</v>
      </c>
      <c r="B223" s="9">
        <v>77538.263999999996</v>
      </c>
      <c r="C223" s="9">
        <v>289547</v>
      </c>
      <c r="D223" s="9">
        <v>7440.0789999999997</v>
      </c>
      <c r="E223" s="9">
        <v>27783</v>
      </c>
      <c r="F223" s="10">
        <v>0</v>
      </c>
      <c r="G223" s="10">
        <v>0</v>
      </c>
    </row>
    <row r="224" spans="1:7" ht="11.25" customHeight="1" x14ac:dyDescent="0.25">
      <c r="A224" s="41"/>
      <c r="B224" s="9"/>
      <c r="C224" s="9"/>
      <c r="D224" s="9"/>
      <c r="E224" s="9"/>
      <c r="F224" s="10"/>
      <c r="G224" s="10"/>
    </row>
    <row r="225" spans="1:7" ht="11.25" customHeight="1" x14ac:dyDescent="0.25">
      <c r="A225" s="25" t="s">
        <v>162</v>
      </c>
      <c r="B225" s="9">
        <v>48455.074999999997</v>
      </c>
      <c r="C225" s="9">
        <v>67745</v>
      </c>
      <c r="D225" s="9">
        <v>33070.803</v>
      </c>
      <c r="E225" s="9">
        <v>54123</v>
      </c>
      <c r="F225" s="10">
        <v>0</v>
      </c>
      <c r="G225" s="10">
        <v>0</v>
      </c>
    </row>
    <row r="226" spans="1:7" ht="11.25" customHeight="1" x14ac:dyDescent="0.25">
      <c r="A226" s="25" t="s">
        <v>163</v>
      </c>
      <c r="B226" s="9">
        <v>20241.206999999999</v>
      </c>
      <c r="C226" s="9">
        <v>73058</v>
      </c>
      <c r="D226" s="9">
        <v>20342.413034999998</v>
      </c>
      <c r="E226" s="9">
        <v>73423.289999999994</v>
      </c>
      <c r="F226" s="10">
        <v>20843.294099954284</v>
      </c>
      <c r="G226" s="10">
        <v>73937.253029999993</v>
      </c>
    </row>
    <row r="227" spans="1:7" ht="11.25" customHeight="1" x14ac:dyDescent="0.25">
      <c r="A227" s="25" t="s">
        <v>164</v>
      </c>
      <c r="B227" s="9">
        <v>2467.1709999999998</v>
      </c>
      <c r="C227" s="9">
        <v>46459</v>
      </c>
      <c r="D227" s="9">
        <v>2354</v>
      </c>
      <c r="E227" s="9">
        <v>46691.294999999998</v>
      </c>
      <c r="F227" s="10">
        <v>2082</v>
      </c>
      <c r="G227" s="10">
        <v>47018.134064999991</v>
      </c>
    </row>
    <row r="228" spans="1:7" ht="11.25" customHeight="1" x14ac:dyDescent="0.25">
      <c r="A228" s="25" t="s">
        <v>165</v>
      </c>
      <c r="B228" s="9">
        <v>2475.7069999999999</v>
      </c>
      <c r="C228" s="9">
        <v>36030</v>
      </c>
      <c r="D228" s="9">
        <v>1571</v>
      </c>
      <c r="E228" s="9">
        <v>36210.149999999994</v>
      </c>
      <c r="F228" s="10">
        <v>1360</v>
      </c>
      <c r="G228" s="10">
        <v>36463.621049999987</v>
      </c>
    </row>
    <row r="229" spans="1:7" ht="11.25" customHeight="1" x14ac:dyDescent="0.25">
      <c r="A229" s="25" t="s">
        <v>166</v>
      </c>
      <c r="B229" s="9">
        <v>1742.0376000000001</v>
      </c>
      <c r="C229" s="9">
        <v>263482</v>
      </c>
      <c r="D229" s="9">
        <v>1750.748</v>
      </c>
      <c r="E229" s="9">
        <v>264799.40999999997</v>
      </c>
      <c r="F229" s="10">
        <v>1763.0029999999999</v>
      </c>
      <c r="G229" s="10">
        <v>266653.00586999994</v>
      </c>
    </row>
    <row r="230" spans="1:7" ht="11.25" customHeight="1" x14ac:dyDescent="0.25">
      <c r="A230" s="25" t="s">
        <v>167</v>
      </c>
      <c r="B230" s="9">
        <v>1266.1571999999999</v>
      </c>
      <c r="C230" s="9">
        <v>120337</v>
      </c>
      <c r="D230" s="9">
        <v>1272.4880000000001</v>
      </c>
      <c r="E230" s="9">
        <v>120938.68499999998</v>
      </c>
      <c r="F230" s="10">
        <v>1281.395</v>
      </c>
      <c r="G230" s="10">
        <v>121785.25579499998</v>
      </c>
    </row>
    <row r="231" spans="1:7" ht="11.25" customHeight="1" x14ac:dyDescent="0.25">
      <c r="A231" s="25" t="s">
        <v>168</v>
      </c>
      <c r="B231" s="9">
        <v>958.274</v>
      </c>
      <c r="C231" s="9">
        <v>29371</v>
      </c>
      <c r="D231" s="9">
        <v>1218.2778201824999</v>
      </c>
      <c r="E231" s="9">
        <v>29518</v>
      </c>
      <c r="F231" s="10">
        <v>1067.6890572131633</v>
      </c>
      <c r="G231" s="10">
        <v>29724</v>
      </c>
    </row>
    <row r="232" spans="1:7" ht="11.25" customHeight="1" x14ac:dyDescent="0.25">
      <c r="A232" s="25" t="s">
        <v>169</v>
      </c>
      <c r="B232" s="9">
        <v>525.755</v>
      </c>
      <c r="C232" s="9">
        <v>67620</v>
      </c>
      <c r="D232" s="9">
        <v>612.92499999999995</v>
      </c>
      <c r="E232" s="9">
        <v>67958</v>
      </c>
      <c r="F232" s="10">
        <v>617.21600000000001</v>
      </c>
      <c r="G232" s="10">
        <v>68433.705999999991</v>
      </c>
    </row>
    <row r="233" spans="1:7" ht="11.25" customHeight="1" x14ac:dyDescent="0.25">
      <c r="A233" s="25" t="s">
        <v>170</v>
      </c>
      <c r="B233" s="9">
        <v>54.207999999999998</v>
      </c>
      <c r="C233" s="9">
        <v>326</v>
      </c>
      <c r="D233" s="9">
        <v>54.478999999999999</v>
      </c>
      <c r="E233" s="9">
        <v>327.62999999999994</v>
      </c>
      <c r="F233" s="10">
        <v>55.820999999999998</v>
      </c>
      <c r="G233" s="10">
        <v>329.92340999999988</v>
      </c>
    </row>
    <row r="234" spans="1:7" ht="11.25" customHeight="1" x14ac:dyDescent="0.25">
      <c r="A234" s="41" t="s">
        <v>32</v>
      </c>
      <c r="B234" s="18">
        <f>SUM(B222:B233)</f>
        <v>229446.52708</v>
      </c>
      <c r="C234" s="18"/>
      <c r="D234" s="18">
        <f>SUM(D222:D233)</f>
        <v>143778.49749158247</v>
      </c>
      <c r="E234" s="18"/>
      <c r="F234" s="19">
        <f>SUM(F222:F233)</f>
        <v>104986.01544952716</v>
      </c>
      <c r="G234" s="19"/>
    </row>
    <row r="235" spans="1:7" ht="11.25" customHeight="1" x14ac:dyDescent="0.25">
      <c r="A235" s="17"/>
      <c r="B235" s="9"/>
      <c r="C235" s="9"/>
      <c r="D235" s="9"/>
      <c r="E235" s="9"/>
      <c r="F235" s="10"/>
      <c r="G235" s="10"/>
    </row>
    <row r="236" spans="1:7" ht="11.25" customHeight="1" x14ac:dyDescent="0.25">
      <c r="A236" s="8" t="s">
        <v>171</v>
      </c>
      <c r="B236" s="9"/>
      <c r="C236" s="9"/>
      <c r="D236" s="9"/>
      <c r="E236" s="9"/>
      <c r="F236" s="10"/>
      <c r="G236" s="10"/>
    </row>
    <row r="237" spans="1:7" ht="11.25" customHeight="1" x14ac:dyDescent="0.25">
      <c r="A237" s="11" t="s">
        <v>136</v>
      </c>
      <c r="B237" s="9"/>
      <c r="C237" s="9"/>
      <c r="D237" s="9"/>
      <c r="E237" s="9"/>
      <c r="F237" s="10"/>
      <c r="G237" s="10"/>
    </row>
    <row r="238" spans="1:7" ht="11.25" customHeight="1" x14ac:dyDescent="0.25">
      <c r="A238" s="40" t="s">
        <v>172</v>
      </c>
      <c r="B238" s="9"/>
      <c r="C238" s="9"/>
      <c r="D238" s="9"/>
      <c r="E238" s="9"/>
      <c r="F238" s="10"/>
      <c r="G238" s="10"/>
    </row>
    <row r="239" spans="1:7" ht="11.25" customHeight="1" x14ac:dyDescent="0.25">
      <c r="A239" s="42" t="s">
        <v>173</v>
      </c>
      <c r="B239" s="9"/>
      <c r="C239" s="9"/>
      <c r="D239" s="9"/>
      <c r="E239" s="9"/>
      <c r="F239" s="10"/>
      <c r="G239" s="10"/>
    </row>
    <row r="240" spans="1:7" ht="11.25" customHeight="1" x14ac:dyDescent="0.25">
      <c r="A240" s="36" t="s">
        <v>174</v>
      </c>
      <c r="B240" s="9">
        <v>264628</v>
      </c>
      <c r="C240" s="9">
        <v>58942</v>
      </c>
      <c r="D240" s="9">
        <v>254640</v>
      </c>
      <c r="E240" s="9">
        <v>54818</v>
      </c>
      <c r="F240" s="10">
        <v>378408</v>
      </c>
      <c r="G240" s="10">
        <v>72801</v>
      </c>
    </row>
    <row r="241" spans="1:7" ht="11.25" customHeight="1" x14ac:dyDescent="0.25">
      <c r="A241" s="36" t="s">
        <v>175</v>
      </c>
      <c r="B241" s="4"/>
      <c r="C241" s="4"/>
      <c r="D241" s="4"/>
      <c r="E241" s="4"/>
      <c r="F241" s="16"/>
      <c r="G241" s="16"/>
    </row>
    <row r="242" spans="1:7" ht="11.25" customHeight="1" x14ac:dyDescent="0.25">
      <c r="A242" s="43" t="s">
        <v>176</v>
      </c>
      <c r="B242" s="44">
        <v>9384</v>
      </c>
      <c r="C242" s="44">
        <v>14330</v>
      </c>
      <c r="D242" s="44">
        <v>6806</v>
      </c>
      <c r="E242" s="44">
        <v>13680</v>
      </c>
      <c r="F242" s="45">
        <v>8390</v>
      </c>
      <c r="G242" s="45">
        <v>18200</v>
      </c>
    </row>
    <row r="243" spans="1:7" ht="11.25" customHeight="1" x14ac:dyDescent="0.25">
      <c r="A243" s="36" t="s">
        <v>177</v>
      </c>
      <c r="B243" s="4"/>
      <c r="C243" s="4"/>
      <c r="D243" s="4"/>
      <c r="E243" s="4"/>
      <c r="F243" s="16"/>
      <c r="G243" s="16"/>
    </row>
    <row r="244" spans="1:7" ht="11.25" customHeight="1" x14ac:dyDescent="0.25">
      <c r="A244" s="43" t="s">
        <v>178</v>
      </c>
      <c r="B244" s="44">
        <v>2961</v>
      </c>
      <c r="C244" s="44">
        <v>2526</v>
      </c>
      <c r="D244" s="44">
        <v>1792</v>
      </c>
      <c r="E244" s="44">
        <v>2245</v>
      </c>
      <c r="F244" s="45">
        <v>1615</v>
      </c>
      <c r="G244" s="45">
        <v>2388</v>
      </c>
    </row>
    <row r="245" spans="1:7" ht="11.25" customHeight="1" x14ac:dyDescent="0.25">
      <c r="A245" s="25"/>
      <c r="B245" s="9"/>
      <c r="C245" s="9"/>
      <c r="D245" s="9"/>
      <c r="E245" s="9"/>
      <c r="F245" s="10"/>
      <c r="G245" s="10"/>
    </row>
    <row r="246" spans="1:7" ht="11.25" customHeight="1" x14ac:dyDescent="0.25">
      <c r="A246" s="46" t="s">
        <v>179</v>
      </c>
      <c r="B246" s="9">
        <v>218</v>
      </c>
      <c r="C246" s="4">
        <v>92</v>
      </c>
      <c r="D246" s="9">
        <v>176</v>
      </c>
      <c r="E246" s="9">
        <v>80</v>
      </c>
      <c r="F246" s="10">
        <v>170</v>
      </c>
      <c r="G246" s="10">
        <v>70</v>
      </c>
    </row>
    <row r="247" spans="1:7" ht="11.25" customHeight="1" x14ac:dyDescent="0.25">
      <c r="A247" s="47" t="s">
        <v>180</v>
      </c>
      <c r="B247" s="4"/>
      <c r="C247" s="4"/>
      <c r="D247" s="4"/>
      <c r="E247" s="4"/>
      <c r="F247" s="16"/>
      <c r="G247" s="16"/>
    </row>
    <row r="248" spans="1:7" ht="11.25" customHeight="1" x14ac:dyDescent="0.25">
      <c r="A248" s="42" t="s">
        <v>181</v>
      </c>
      <c r="B248" s="9">
        <v>0</v>
      </c>
      <c r="C248" s="9">
        <v>0</v>
      </c>
      <c r="D248" s="9">
        <v>2</v>
      </c>
      <c r="E248" s="9">
        <v>4770</v>
      </c>
      <c r="F248" s="10">
        <v>0</v>
      </c>
      <c r="G248" s="10">
        <v>0</v>
      </c>
    </row>
    <row r="249" spans="1:7" ht="11.25" customHeight="1" x14ac:dyDescent="0.25">
      <c r="A249" s="41" t="s">
        <v>32</v>
      </c>
      <c r="B249" s="18">
        <f>SUM(B240:B248)</f>
        <v>277191</v>
      </c>
      <c r="C249" s="18"/>
      <c r="D249" s="18">
        <f>SUM(D240:D248)</f>
        <v>263416</v>
      </c>
      <c r="E249" s="18"/>
      <c r="F249" s="19">
        <f>SUM(F240:F248)</f>
        <v>388583</v>
      </c>
      <c r="G249" s="19"/>
    </row>
    <row r="250" spans="1:7" ht="11.25" customHeight="1" x14ac:dyDescent="0.25">
      <c r="A250" s="48"/>
      <c r="B250" s="9"/>
      <c r="C250" s="9"/>
      <c r="D250" s="9"/>
      <c r="E250" s="9"/>
      <c r="F250" s="10"/>
      <c r="G250" s="10"/>
    </row>
    <row r="251" spans="1:7" ht="11.25" customHeight="1" x14ac:dyDescent="0.25">
      <c r="A251" s="8" t="s">
        <v>182</v>
      </c>
      <c r="B251" s="9"/>
      <c r="C251" s="9"/>
      <c r="D251" s="9"/>
      <c r="E251" s="9"/>
      <c r="F251" s="10"/>
      <c r="G251" s="10"/>
    </row>
    <row r="252" spans="1:7" ht="11.25" customHeight="1" x14ac:dyDescent="0.25">
      <c r="A252" s="46" t="s">
        <v>183</v>
      </c>
      <c r="B252" s="9"/>
      <c r="C252" s="4"/>
      <c r="D252" s="9"/>
      <c r="E252" s="9"/>
      <c r="F252" s="10"/>
      <c r="G252" s="10"/>
    </row>
    <row r="253" spans="1:7" ht="11.25" customHeight="1" x14ac:dyDescent="0.25">
      <c r="A253" s="13" t="s">
        <v>184</v>
      </c>
      <c r="B253" s="9">
        <v>32358.089</v>
      </c>
      <c r="C253" s="9">
        <v>206155</v>
      </c>
      <c r="D253" s="9">
        <v>33188.25</v>
      </c>
      <c r="E253" s="9">
        <v>211444</v>
      </c>
      <c r="F253" s="10">
        <v>34752.167999999998</v>
      </c>
      <c r="G253" s="10">
        <v>217800</v>
      </c>
    </row>
    <row r="254" spans="1:7" ht="11.25" customHeight="1" x14ac:dyDescent="0.25">
      <c r="A254" s="13" t="s">
        <v>185</v>
      </c>
      <c r="B254" s="9">
        <v>12135.833000000001</v>
      </c>
      <c r="C254" s="9">
        <v>38659</v>
      </c>
      <c r="D254" s="9">
        <v>12249.786</v>
      </c>
      <c r="E254" s="9">
        <v>39022</v>
      </c>
      <c r="F254" s="10">
        <v>12676.404</v>
      </c>
      <c r="G254" s="10">
        <v>39723</v>
      </c>
    </row>
    <row r="255" spans="1:7" ht="11.25" customHeight="1" x14ac:dyDescent="0.25">
      <c r="A255" s="25"/>
      <c r="B255" s="9"/>
      <c r="C255" s="4"/>
      <c r="D255" s="9"/>
      <c r="E255" s="9"/>
      <c r="F255" s="10"/>
      <c r="G255" s="10"/>
    </row>
    <row r="256" spans="1:7" ht="11.25" customHeight="1" x14ac:dyDescent="0.25">
      <c r="A256" s="46" t="s">
        <v>186</v>
      </c>
      <c r="B256" s="9"/>
      <c r="C256" s="4"/>
      <c r="D256" s="9"/>
      <c r="E256" s="9"/>
      <c r="F256" s="10"/>
      <c r="G256" s="10"/>
    </row>
    <row r="257" spans="1:7" ht="11.25" customHeight="1" x14ac:dyDescent="0.25">
      <c r="A257" s="49" t="s">
        <v>187</v>
      </c>
      <c r="B257" s="9">
        <v>12787</v>
      </c>
      <c r="C257" s="9">
        <v>14063</v>
      </c>
      <c r="D257" s="9">
        <v>12528</v>
      </c>
      <c r="E257" s="9">
        <v>12808</v>
      </c>
      <c r="F257" s="10">
        <v>10785</v>
      </c>
      <c r="G257" s="10">
        <v>14000</v>
      </c>
    </row>
    <row r="258" spans="1:7" ht="11.25" customHeight="1" x14ac:dyDescent="0.25">
      <c r="A258" s="13" t="s">
        <v>188</v>
      </c>
      <c r="B258" s="9">
        <v>1157</v>
      </c>
      <c r="C258" s="9">
        <v>1524</v>
      </c>
      <c r="D258" s="9">
        <v>973</v>
      </c>
      <c r="E258" s="9">
        <v>1520</v>
      </c>
      <c r="F258" s="10">
        <v>1241</v>
      </c>
      <c r="G258" s="10">
        <v>1521</v>
      </c>
    </row>
    <row r="259" spans="1:7" ht="11.25" customHeight="1" x14ac:dyDescent="0.25">
      <c r="A259" s="13" t="s">
        <v>189</v>
      </c>
      <c r="B259" s="9">
        <v>793</v>
      </c>
      <c r="C259" s="9">
        <v>928</v>
      </c>
      <c r="D259" s="9">
        <v>598</v>
      </c>
      <c r="E259" s="50">
        <v>792</v>
      </c>
      <c r="F259" s="23">
        <v>1077</v>
      </c>
      <c r="G259" s="10">
        <v>930</v>
      </c>
    </row>
    <row r="260" spans="1:7" ht="11.25" customHeight="1" x14ac:dyDescent="0.25">
      <c r="A260" s="13" t="s">
        <v>190</v>
      </c>
      <c r="B260" s="9">
        <v>249</v>
      </c>
      <c r="C260" s="9">
        <v>10649</v>
      </c>
      <c r="D260" s="9">
        <v>209</v>
      </c>
      <c r="E260" s="50">
        <v>8689</v>
      </c>
      <c r="F260" s="23">
        <v>350</v>
      </c>
      <c r="G260" s="10">
        <v>10500</v>
      </c>
    </row>
    <row r="261" spans="1:7" ht="11.25" customHeight="1" x14ac:dyDescent="0.25">
      <c r="A261" s="13" t="s">
        <v>191</v>
      </c>
      <c r="B261" s="9">
        <v>86</v>
      </c>
      <c r="C261" s="9">
        <v>34067</v>
      </c>
      <c r="D261" s="9">
        <v>73</v>
      </c>
      <c r="E261" s="50">
        <v>27677</v>
      </c>
      <c r="F261" s="23">
        <v>162</v>
      </c>
      <c r="G261" s="10">
        <v>34000</v>
      </c>
    </row>
    <row r="262" spans="1:7" ht="11.25" customHeight="1" x14ac:dyDescent="0.25">
      <c r="A262" s="48"/>
      <c r="B262" s="9"/>
      <c r="C262" s="9"/>
      <c r="D262" s="9"/>
      <c r="E262" s="9"/>
      <c r="F262" s="23"/>
      <c r="G262" s="23"/>
    </row>
    <row r="263" spans="1:7" ht="11.25" customHeight="1" x14ac:dyDescent="0.25">
      <c r="A263" s="46" t="s">
        <v>192</v>
      </c>
      <c r="B263" s="9"/>
      <c r="C263" s="4"/>
      <c r="D263" s="9"/>
      <c r="E263" s="9"/>
      <c r="F263" s="23"/>
      <c r="G263" s="23"/>
    </row>
    <row r="264" spans="1:7" ht="11.25" customHeight="1" x14ac:dyDescent="0.25">
      <c r="A264" s="13" t="s">
        <v>185</v>
      </c>
      <c r="B264" s="9">
        <v>3927</v>
      </c>
      <c r="C264" s="9">
        <v>89150</v>
      </c>
      <c r="D264" s="50">
        <v>3995.2469000000001</v>
      </c>
      <c r="E264" s="50">
        <v>90698</v>
      </c>
      <c r="F264" s="23">
        <v>3549.9002765773394</v>
      </c>
      <c r="G264" s="23">
        <v>80587.97449664789</v>
      </c>
    </row>
    <row r="265" spans="1:7" ht="11.25" customHeight="1" x14ac:dyDescent="0.25">
      <c r="A265" s="13" t="s">
        <v>193</v>
      </c>
      <c r="B265" s="9">
        <v>1933</v>
      </c>
      <c r="C265" s="9">
        <v>66411</v>
      </c>
      <c r="D265" s="50">
        <v>2010.2862</v>
      </c>
      <c r="E265" s="50">
        <v>69082</v>
      </c>
      <c r="F265" s="23">
        <v>1917.9519</v>
      </c>
      <c r="G265" s="23">
        <v>65909</v>
      </c>
    </row>
    <row r="266" spans="1:7" ht="11.25" customHeight="1" x14ac:dyDescent="0.25">
      <c r="A266" s="48"/>
      <c r="B266" s="9"/>
      <c r="C266" s="9"/>
      <c r="D266" s="9"/>
      <c r="E266" s="9"/>
      <c r="F266" s="23"/>
      <c r="G266" s="23"/>
    </row>
    <row r="267" spans="1:7" ht="11.25" customHeight="1" x14ac:dyDescent="0.25">
      <c r="A267" s="28" t="s">
        <v>194</v>
      </c>
      <c r="B267" s="9">
        <v>1044</v>
      </c>
      <c r="C267" s="9">
        <v>1005</v>
      </c>
      <c r="D267" s="9">
        <v>1039</v>
      </c>
      <c r="E267" s="9">
        <v>1000</v>
      </c>
      <c r="F267" s="10">
        <v>1065</v>
      </c>
      <c r="G267" s="10">
        <v>1007</v>
      </c>
    </row>
    <row r="268" spans="1:7" ht="11.25" customHeight="1" x14ac:dyDescent="0.25">
      <c r="A268" s="41" t="s">
        <v>32</v>
      </c>
      <c r="B268" s="18">
        <f>SUM(B253:B267)</f>
        <v>66469.921999999991</v>
      </c>
      <c r="C268" s="18"/>
      <c r="D268" s="18">
        <f>SUM(D253:D267)</f>
        <v>66863.569099999993</v>
      </c>
      <c r="E268" s="18"/>
      <c r="F268" s="19">
        <f>SUM(F253:F267)</f>
        <v>67576.424176577333</v>
      </c>
      <c r="G268" s="19"/>
    </row>
    <row r="269" spans="1:7" ht="11.25" customHeight="1" x14ac:dyDescent="0.25">
      <c r="A269" s="25"/>
      <c r="B269" s="9"/>
      <c r="C269" s="9"/>
      <c r="D269" s="9"/>
      <c r="E269" s="9"/>
      <c r="F269" s="10"/>
      <c r="G269" s="10"/>
    </row>
    <row r="270" spans="1:7" ht="11.25" customHeight="1" x14ac:dyDescent="0.25">
      <c r="A270" s="8" t="s">
        <v>195</v>
      </c>
      <c r="B270" s="9"/>
      <c r="C270" s="9"/>
      <c r="D270" s="9"/>
      <c r="E270" s="9"/>
      <c r="F270" s="10"/>
      <c r="G270" s="10"/>
    </row>
    <row r="271" spans="1:7" ht="11.25" customHeight="1" x14ac:dyDescent="0.25">
      <c r="A271" s="12" t="s">
        <v>196</v>
      </c>
      <c r="B271" s="9"/>
      <c r="C271" s="9"/>
      <c r="D271" s="9"/>
      <c r="E271" s="9"/>
      <c r="F271" s="20"/>
      <c r="G271" s="10"/>
    </row>
    <row r="272" spans="1:7" ht="11.25" customHeight="1" x14ac:dyDescent="0.25">
      <c r="A272" s="14" t="s">
        <v>197</v>
      </c>
      <c r="B272" s="9">
        <v>260577.89231</v>
      </c>
      <c r="C272" s="9">
        <v>234880</v>
      </c>
      <c r="D272" s="9">
        <v>290389.12562000001</v>
      </c>
      <c r="E272" s="9">
        <v>235784</v>
      </c>
      <c r="F272" s="45">
        <v>302422.56455000001</v>
      </c>
      <c r="G272" s="45">
        <v>236619</v>
      </c>
    </row>
    <row r="273" spans="1:7" ht="11.25" customHeight="1" x14ac:dyDescent="0.25">
      <c r="A273" s="13" t="s">
        <v>198</v>
      </c>
      <c r="B273" s="9">
        <v>23169.995260000003</v>
      </c>
      <c r="C273" s="33" t="s">
        <v>118</v>
      </c>
      <c r="D273" s="9">
        <v>24209.849600000001</v>
      </c>
      <c r="E273" s="33" t="s">
        <v>118</v>
      </c>
      <c r="F273" s="45">
        <v>24108.221690000002</v>
      </c>
      <c r="G273" s="51" t="s">
        <v>118</v>
      </c>
    </row>
    <row r="274" spans="1:7" ht="11.25" customHeight="1" x14ac:dyDescent="0.25">
      <c r="A274" s="12"/>
      <c r="B274" s="9"/>
      <c r="C274" s="9"/>
      <c r="D274" s="9"/>
      <c r="E274" s="9"/>
      <c r="F274" s="45"/>
      <c r="G274" s="45"/>
    </row>
    <row r="275" spans="1:7" ht="11.25" customHeight="1" x14ac:dyDescent="0.25">
      <c r="A275" s="12" t="s">
        <v>199</v>
      </c>
      <c r="B275" s="9"/>
      <c r="C275" s="9"/>
      <c r="D275" s="9"/>
      <c r="E275" s="9"/>
      <c r="F275" s="45"/>
      <c r="G275" s="45"/>
    </row>
    <row r="276" spans="1:7" ht="11.25" customHeight="1" x14ac:dyDescent="0.25">
      <c r="A276" s="14" t="s">
        <v>200</v>
      </c>
      <c r="B276" s="4"/>
      <c r="C276" s="4"/>
      <c r="D276" s="4"/>
      <c r="E276" s="4"/>
      <c r="F276" s="16"/>
      <c r="G276" s="16"/>
    </row>
    <row r="277" spans="1:7" ht="11.25" customHeight="1" x14ac:dyDescent="0.25">
      <c r="A277" s="52" t="s">
        <v>201</v>
      </c>
      <c r="B277" s="9">
        <v>59893.355250000001</v>
      </c>
      <c r="C277" s="9">
        <v>149749</v>
      </c>
      <c r="D277" s="9">
        <v>66655.398560000001</v>
      </c>
      <c r="E277" s="9">
        <v>151356</v>
      </c>
      <c r="F277" s="45">
        <v>65507.381450000001</v>
      </c>
      <c r="G277" s="45">
        <v>153069</v>
      </c>
    </row>
    <row r="278" spans="1:7" ht="11.25" customHeight="1" x14ac:dyDescent="0.25">
      <c r="A278" s="14" t="s">
        <v>202</v>
      </c>
      <c r="B278" s="9"/>
      <c r="C278" s="9"/>
      <c r="D278" s="9"/>
      <c r="E278" s="9"/>
      <c r="F278" s="45"/>
      <c r="G278" s="45"/>
    </row>
    <row r="279" spans="1:7" ht="11.25" customHeight="1" x14ac:dyDescent="0.25">
      <c r="A279" s="52" t="s">
        <v>203</v>
      </c>
      <c r="B279" s="9">
        <v>8957.1300600000013</v>
      </c>
      <c r="C279" s="9">
        <v>20695</v>
      </c>
      <c r="D279" s="9">
        <v>9376.5272000000004</v>
      </c>
      <c r="E279" s="9">
        <v>20917</v>
      </c>
      <c r="F279" s="45">
        <v>9735.9186399999999</v>
      </c>
      <c r="G279" s="45">
        <v>21154</v>
      </c>
    </row>
    <row r="280" spans="1:7" ht="11.25" customHeight="1" x14ac:dyDescent="0.25">
      <c r="A280" s="14" t="s">
        <v>204</v>
      </c>
      <c r="B280" s="9">
        <v>4365.9180999999999</v>
      </c>
      <c r="C280" s="9">
        <v>61389</v>
      </c>
      <c r="D280" s="9">
        <v>4737.1731300000001</v>
      </c>
      <c r="E280" s="9">
        <v>62048</v>
      </c>
      <c r="F280" s="45">
        <v>4685.9456</v>
      </c>
      <c r="G280" s="45">
        <v>62750</v>
      </c>
    </row>
    <row r="281" spans="1:7" ht="11.25" customHeight="1" x14ac:dyDescent="0.25">
      <c r="A281" s="14" t="s">
        <v>205</v>
      </c>
      <c r="B281" s="9"/>
      <c r="C281" s="9"/>
      <c r="D281" s="9"/>
      <c r="E281" s="9"/>
      <c r="F281" s="45"/>
      <c r="G281" s="45"/>
    </row>
    <row r="282" spans="1:7" ht="11.25" customHeight="1" x14ac:dyDescent="0.25">
      <c r="A282" s="52" t="s">
        <v>206</v>
      </c>
      <c r="B282" s="9">
        <v>3.82592</v>
      </c>
      <c r="C282" s="9">
        <v>45</v>
      </c>
      <c r="D282" s="9">
        <v>4.7484799999999998</v>
      </c>
      <c r="E282" s="9">
        <v>45</v>
      </c>
      <c r="F282" s="45">
        <v>4</v>
      </c>
      <c r="G282" s="45">
        <v>46</v>
      </c>
    </row>
    <row r="283" spans="1:7" ht="11.25" customHeight="1" x14ac:dyDescent="0.25">
      <c r="A283" s="12"/>
      <c r="B283" s="9"/>
      <c r="C283" s="9"/>
      <c r="D283" s="9"/>
      <c r="E283" s="9"/>
      <c r="F283" s="45"/>
      <c r="G283" s="45"/>
    </row>
    <row r="284" spans="1:7" ht="11.25" customHeight="1" x14ac:dyDescent="0.25">
      <c r="A284" s="12" t="s">
        <v>207</v>
      </c>
      <c r="B284" s="9">
        <v>23384.253779999999</v>
      </c>
      <c r="C284" s="9">
        <v>189180</v>
      </c>
      <c r="D284" s="9">
        <v>24841.647099999998</v>
      </c>
      <c r="E284" s="9">
        <v>191210</v>
      </c>
      <c r="F284" s="45">
        <v>25280.118559999999</v>
      </c>
      <c r="G284" s="45">
        <v>193374</v>
      </c>
    </row>
    <row r="285" spans="1:7" ht="11.25" customHeight="1" x14ac:dyDescent="0.25">
      <c r="A285" s="28" t="s">
        <v>208</v>
      </c>
      <c r="B285" s="9">
        <v>14374.228230000001</v>
      </c>
      <c r="C285" s="9">
        <v>17008</v>
      </c>
      <c r="D285" s="9">
        <v>14374.228230000001</v>
      </c>
      <c r="E285" s="9">
        <v>17008</v>
      </c>
      <c r="F285" s="45">
        <v>14625.77722</v>
      </c>
      <c r="G285" s="45">
        <v>17008</v>
      </c>
    </row>
    <row r="286" spans="1:7" ht="11.25" customHeight="1" x14ac:dyDescent="0.25">
      <c r="A286" s="22" t="s">
        <v>209</v>
      </c>
      <c r="B286" s="9">
        <v>436.28064999999998</v>
      </c>
      <c r="C286" s="9">
        <v>20700</v>
      </c>
      <c r="D286" s="9">
        <v>245.6497</v>
      </c>
      <c r="E286" s="9">
        <v>20922</v>
      </c>
      <c r="F286" s="45">
        <v>245.64966000000001</v>
      </c>
      <c r="G286" s="45">
        <v>21159</v>
      </c>
    </row>
    <row r="287" spans="1:7" ht="11.25" customHeight="1" x14ac:dyDescent="0.25">
      <c r="A287" s="12" t="s">
        <v>210</v>
      </c>
      <c r="B287" s="9">
        <v>53.529910000000001</v>
      </c>
      <c r="C287" s="9">
        <v>136</v>
      </c>
      <c r="D287" s="9">
        <v>58.970320000000001</v>
      </c>
      <c r="E287" s="9">
        <v>136</v>
      </c>
      <c r="F287" s="45">
        <v>60.002300000000005</v>
      </c>
      <c r="G287" s="45">
        <v>136</v>
      </c>
    </row>
    <row r="288" spans="1:7" ht="11.25" customHeight="1" x14ac:dyDescent="0.25">
      <c r="A288" s="17" t="s">
        <v>32</v>
      </c>
      <c r="B288" s="18">
        <f>SUM(B271:B287)</f>
        <v>395216.40947000001</v>
      </c>
      <c r="C288" s="9"/>
      <c r="D288" s="18">
        <f>SUM(D271:D287)</f>
        <v>434893.3179400001</v>
      </c>
      <c r="E288" s="9"/>
      <c r="F288" s="21">
        <f>SUM(F272:F287)</f>
        <v>446675.57966999989</v>
      </c>
      <c r="G288" s="10"/>
    </row>
    <row r="289" spans="1:7" ht="11.25" customHeight="1" x14ac:dyDescent="0.25">
      <c r="A289" s="25"/>
      <c r="B289" s="9"/>
      <c r="C289" s="9"/>
      <c r="D289" s="9"/>
      <c r="E289" s="9"/>
      <c r="F289" s="10"/>
      <c r="G289" s="10"/>
    </row>
    <row r="290" spans="1:7" ht="11.25" customHeight="1" x14ac:dyDescent="0.25">
      <c r="A290" s="8" t="s">
        <v>211</v>
      </c>
      <c r="B290" s="9"/>
      <c r="C290" s="9"/>
      <c r="D290" s="9"/>
      <c r="E290" s="9"/>
      <c r="F290" s="10"/>
      <c r="G290" s="10"/>
    </row>
    <row r="291" spans="1:7" ht="11.25" customHeight="1" x14ac:dyDescent="0.25">
      <c r="A291" s="11" t="s">
        <v>212</v>
      </c>
      <c r="B291" s="9"/>
      <c r="C291" s="9"/>
      <c r="D291" s="9"/>
      <c r="E291" s="9"/>
      <c r="F291" s="10"/>
      <c r="G291" s="10"/>
    </row>
    <row r="292" spans="1:7" ht="11.25" customHeight="1" x14ac:dyDescent="0.25">
      <c r="A292" s="12" t="s">
        <v>213</v>
      </c>
      <c r="B292" s="9"/>
      <c r="C292" s="9"/>
      <c r="D292" s="9"/>
      <c r="E292" s="9"/>
      <c r="F292" s="45"/>
      <c r="G292" s="45"/>
    </row>
    <row r="293" spans="1:7" ht="11.25" customHeight="1" x14ac:dyDescent="0.25">
      <c r="A293" s="14" t="s">
        <v>214</v>
      </c>
      <c r="B293" s="9">
        <v>15.616899999999999</v>
      </c>
      <c r="C293" s="9">
        <v>12013</v>
      </c>
      <c r="D293" s="9">
        <v>13.722799999999999</v>
      </c>
      <c r="E293" s="9">
        <v>10556</v>
      </c>
      <c r="F293" s="45">
        <v>14.62908</v>
      </c>
      <c r="G293" s="45">
        <v>11253</v>
      </c>
    </row>
    <row r="294" spans="1:7" ht="11.25" customHeight="1" x14ac:dyDescent="0.25">
      <c r="A294" s="14" t="s">
        <v>215</v>
      </c>
      <c r="B294" s="9">
        <v>16.192</v>
      </c>
      <c r="C294" s="9">
        <v>1031</v>
      </c>
      <c r="D294" s="9">
        <v>13.398</v>
      </c>
      <c r="E294" s="9">
        <v>844</v>
      </c>
      <c r="F294" s="45">
        <v>19.570810000000002</v>
      </c>
      <c r="G294" s="45">
        <v>1211</v>
      </c>
    </row>
    <row r="295" spans="1:7" ht="11.25" customHeight="1" x14ac:dyDescent="0.25">
      <c r="A295" s="25"/>
      <c r="B295" s="9"/>
      <c r="C295" s="9"/>
      <c r="D295" s="9"/>
      <c r="E295" s="9"/>
      <c r="F295" s="45"/>
      <c r="G295" s="45"/>
    </row>
    <row r="296" spans="1:7" ht="11.25" customHeight="1" x14ac:dyDescent="0.25">
      <c r="A296" s="12" t="s">
        <v>216</v>
      </c>
      <c r="B296" s="9">
        <v>29.347000000000001</v>
      </c>
      <c r="C296" s="9">
        <v>296</v>
      </c>
      <c r="D296" s="9">
        <v>30.254470000000001</v>
      </c>
      <c r="E296" s="9">
        <v>306</v>
      </c>
      <c r="F296" s="45">
        <v>41.970370000000003</v>
      </c>
      <c r="G296" s="45">
        <v>420</v>
      </c>
    </row>
    <row r="297" spans="1:7" ht="11.25" customHeight="1" x14ac:dyDescent="0.25">
      <c r="A297" s="17" t="s">
        <v>32</v>
      </c>
      <c r="B297" s="18">
        <f>SUM(B293:B296)</f>
        <v>61.155900000000003</v>
      </c>
      <c r="C297" s="9"/>
      <c r="D297" s="18">
        <f>SUM(D293:D296)</f>
        <v>57.37527</v>
      </c>
      <c r="E297" s="9"/>
      <c r="F297" s="53">
        <f>SUM(F293:F296)</f>
        <v>76.170260000000013</v>
      </c>
      <c r="G297" s="45"/>
    </row>
    <row r="298" spans="1:7" ht="11.25" customHeight="1" x14ac:dyDescent="0.25">
      <c r="A298" s="25"/>
      <c r="B298" s="9"/>
      <c r="C298" s="9"/>
      <c r="D298" s="9"/>
      <c r="E298" s="9"/>
      <c r="F298" s="10"/>
      <c r="G298" s="10"/>
    </row>
    <row r="299" spans="1:7" ht="11.25" customHeight="1" x14ac:dyDescent="0.25">
      <c r="A299" s="54" t="s">
        <v>217</v>
      </c>
      <c r="B299" s="18">
        <v>2488530</v>
      </c>
      <c r="C299" s="9"/>
      <c r="D299" s="18">
        <v>2558188</v>
      </c>
      <c r="E299" s="9"/>
      <c r="F299" s="53">
        <v>2704568</v>
      </c>
      <c r="G299" s="10"/>
    </row>
    <row r="300" spans="1:7" ht="11.25" customHeight="1" thickBot="1" x14ac:dyDescent="0.3">
      <c r="A300" s="62"/>
      <c r="B300" s="63"/>
      <c r="C300" s="64"/>
      <c r="D300" s="63"/>
      <c r="E300" s="64"/>
      <c r="F300" s="65"/>
      <c r="G300" s="66"/>
    </row>
    <row r="301" spans="1:7" ht="11.25" customHeight="1" x14ac:dyDescent="0.25">
      <c r="A301" s="67"/>
      <c r="B301" s="68"/>
      <c r="C301" s="69"/>
      <c r="D301" s="68"/>
      <c r="E301" s="69"/>
      <c r="F301" s="70"/>
      <c r="G301" s="71"/>
    </row>
    <row r="302" spans="1:7" ht="11.25" customHeight="1" x14ac:dyDescent="0.25">
      <c r="A302" s="60" t="s">
        <v>226</v>
      </c>
      <c r="B302" s="60"/>
      <c r="C302" s="60"/>
    </row>
    <row r="303" spans="1:7" ht="11.25" customHeight="1" x14ac:dyDescent="0.25">
      <c r="A303" s="60" t="s">
        <v>227</v>
      </c>
      <c r="B303" s="60"/>
      <c r="C303" s="60"/>
    </row>
    <row r="304" spans="1:7" ht="11.25" customHeight="1" x14ac:dyDescent="0.25">
      <c r="A304" s="60" t="s">
        <v>237</v>
      </c>
      <c r="B304" s="60"/>
      <c r="C304" s="60"/>
    </row>
    <row r="305" spans="1:3" ht="11.25" customHeight="1" x14ac:dyDescent="0.25">
      <c r="A305" s="60" t="s">
        <v>228</v>
      </c>
      <c r="B305" s="60"/>
      <c r="C305" s="60"/>
    </row>
    <row r="306" spans="1:3" ht="11.25" customHeight="1" x14ac:dyDescent="0.25">
      <c r="A306" s="60" t="s">
        <v>229</v>
      </c>
      <c r="B306" s="60"/>
      <c r="C306" s="60"/>
    </row>
    <row r="307" spans="1:3" ht="11.25" customHeight="1" x14ac:dyDescent="0.25">
      <c r="A307" s="60" t="s">
        <v>230</v>
      </c>
      <c r="B307" s="60"/>
      <c r="C307" s="60"/>
    </row>
    <row r="308" spans="1:3" ht="11.25" customHeight="1" x14ac:dyDescent="0.25">
      <c r="A308" s="60" t="s">
        <v>231</v>
      </c>
      <c r="B308" s="60"/>
      <c r="C308" s="60"/>
    </row>
    <row r="309" spans="1:3" ht="11.25" customHeight="1" x14ac:dyDescent="0.25">
      <c r="A309" s="60" t="s">
        <v>232</v>
      </c>
      <c r="B309" s="60"/>
      <c r="C309" s="60"/>
    </row>
    <row r="310" spans="1:3" ht="11.25" customHeight="1" x14ac:dyDescent="0.25">
      <c r="A310" s="60" t="s">
        <v>233</v>
      </c>
      <c r="B310" s="60"/>
      <c r="C310" s="60"/>
    </row>
    <row r="311" spans="1:3" ht="11.25" customHeight="1" x14ac:dyDescent="0.25">
      <c r="A311" s="60" t="s">
        <v>234</v>
      </c>
      <c r="B311" s="60"/>
      <c r="C311" s="60"/>
    </row>
    <row r="312" spans="1:3" ht="11.25" customHeight="1" x14ac:dyDescent="0.25">
      <c r="A312" s="60" t="s">
        <v>235</v>
      </c>
      <c r="B312" s="60"/>
      <c r="C312" s="60"/>
    </row>
    <row r="313" spans="1:3" ht="11.25" customHeight="1" x14ac:dyDescent="0.25">
      <c r="A313" s="60" t="s">
        <v>236</v>
      </c>
      <c r="B313" s="60"/>
      <c r="C313" s="60"/>
    </row>
    <row r="314" spans="1:3" ht="11.25" customHeight="1" x14ac:dyDescent="0.25">
      <c r="A314" s="60" t="s">
        <v>223</v>
      </c>
    </row>
    <row r="315" spans="1:3" ht="11.25" customHeight="1" x14ac:dyDescent="0.25">
      <c r="A315" s="61" t="s">
        <v>224</v>
      </c>
    </row>
    <row r="316" spans="1:3" ht="11.25" customHeight="1" x14ac:dyDescent="0.25">
      <c r="A316" s="61" t="s">
        <v>225</v>
      </c>
    </row>
  </sheetData>
  <mergeCells count="2">
    <mergeCell ref="A3:G3"/>
    <mergeCell ref="A4: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6.1</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Budget Paper 3 Appendix 6 - State Government Social Concessions Expenditure Statement</dc:title>
  <dc:subject>2021-22 Budget</dc:subject>
  <dc:creator>Department of Treasury WA</dc:creator>
  <cp:keywords>State Government Social Concessions Expenditure Statement</cp:keywords>
  <cp:lastModifiedBy>Richmond, Leanne</cp:lastModifiedBy>
  <dcterms:created xsi:type="dcterms:W3CDTF">2021-09-06T08:31:55Z</dcterms:created>
  <dcterms:modified xsi:type="dcterms:W3CDTF">2021-09-08T04:49:10Z</dcterms:modified>
</cp:coreProperties>
</file>